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Stavba\Kros\KrosData\Export\"/>
    </mc:Choice>
  </mc:AlternateContent>
  <bookViews>
    <workbookView xWindow="0" yWindow="0" windowWidth="0" windowHeight="0"/>
  </bookViews>
  <sheets>
    <sheet name="Rekapitulace stavby" sheetId="1" r:id="rId1"/>
    <sheet name="1 - Oprava fasády věže tv..." sheetId="2" r:id="rId2"/>
    <sheet name="Naklady - Náklady spojen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Oprava fasády věže tv...'!$C$132:$K$457</definedName>
    <definedName name="_xlnm.Print_Area" localSheetId="1">'1 - Oprava fasády věže tv...'!$C$4:$J$76,'1 - Oprava fasády věže tv...'!$C$82:$J$114,'1 - Oprava fasády věže tv...'!$C$120:$J$457</definedName>
    <definedName name="_xlnm.Print_Titles" localSheetId="1">'1 - Oprava fasády věže tv...'!$132:$132</definedName>
    <definedName name="_xlnm._FilterDatabase" localSheetId="2" hidden="1">'Naklady - Náklady spojené...'!$C$120:$K$131</definedName>
    <definedName name="_xlnm.Print_Area" localSheetId="2">'Naklady - Náklady spojené...'!$C$4:$J$76,'Naklady - Náklady spojené...'!$C$82:$J$102,'Naklady - Náklady spojené...'!$C$108:$J$131</definedName>
    <definedName name="_xlnm.Print_Titles" localSheetId="2">'Naklady - Náklady spojené...'!$120:$120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7"/>
  <c r="BH127"/>
  <c r="BG127"/>
  <c r="BF127"/>
  <c r="T127"/>
  <c r="T126"/>
  <c r="R127"/>
  <c r="R126"/>
  <c r="P127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2" r="J37"/>
  <c r="J36"/>
  <c i="1" r="AY95"/>
  <c i="2" r="J35"/>
  <c i="1" r="AX95"/>
  <c i="2" r="BI457"/>
  <c r="BH457"/>
  <c r="BG457"/>
  <c r="BF457"/>
  <c r="T457"/>
  <c r="T456"/>
  <c r="T455"/>
  <c r="R457"/>
  <c r="R456"/>
  <c r="R455"/>
  <c r="P457"/>
  <c r="P456"/>
  <c r="P455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9"/>
  <c r="BH399"/>
  <c r="BG399"/>
  <c r="BF399"/>
  <c r="T399"/>
  <c r="R399"/>
  <c r="P399"/>
  <c r="BI393"/>
  <c r="BH393"/>
  <c r="BG393"/>
  <c r="BF393"/>
  <c r="T393"/>
  <c r="R393"/>
  <c r="P393"/>
  <c r="BI388"/>
  <c r="BH388"/>
  <c r="BG388"/>
  <c r="BF388"/>
  <c r="T388"/>
  <c r="R388"/>
  <c r="P388"/>
  <c r="BI382"/>
  <c r="BH382"/>
  <c r="BG382"/>
  <c r="BF382"/>
  <c r="T382"/>
  <c r="R382"/>
  <c r="P382"/>
  <c r="BI376"/>
  <c r="BH376"/>
  <c r="BG376"/>
  <c r="BF376"/>
  <c r="T376"/>
  <c r="R376"/>
  <c r="P376"/>
  <c r="BI361"/>
  <c r="BH361"/>
  <c r="BG361"/>
  <c r="BF361"/>
  <c r="T361"/>
  <c r="R361"/>
  <c r="P361"/>
  <c r="BI347"/>
  <c r="BH347"/>
  <c r="BG347"/>
  <c r="BF347"/>
  <c r="T347"/>
  <c r="R347"/>
  <c r="P347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T331"/>
  <c r="R332"/>
  <c r="R331"/>
  <c r="P332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2"/>
  <c r="BH312"/>
  <c r="BG312"/>
  <c r="BF312"/>
  <c r="T312"/>
  <c r="R312"/>
  <c r="P312"/>
  <c r="BI303"/>
  <c r="BH303"/>
  <c r="BG303"/>
  <c r="BF303"/>
  <c r="T303"/>
  <c r="R303"/>
  <c r="P303"/>
  <c r="BI301"/>
  <c r="BH301"/>
  <c r="BG301"/>
  <c r="BF301"/>
  <c r="T301"/>
  <c r="R301"/>
  <c r="P301"/>
  <c r="BI292"/>
  <c r="BH292"/>
  <c r="BG292"/>
  <c r="BF292"/>
  <c r="T292"/>
  <c r="R292"/>
  <c r="P292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25"/>
  <c r="BH225"/>
  <c r="BG225"/>
  <c r="BF225"/>
  <c r="T225"/>
  <c r="R225"/>
  <c r="P225"/>
  <c r="BI218"/>
  <c r="BH218"/>
  <c r="BG218"/>
  <c r="BF218"/>
  <c r="T218"/>
  <c r="R218"/>
  <c r="P21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6"/>
  <c r="BH136"/>
  <c r="BG136"/>
  <c r="BF136"/>
  <c r="T136"/>
  <c r="R136"/>
  <c r="P136"/>
  <c r="J129"/>
  <c r="F129"/>
  <c r="F127"/>
  <c r="E125"/>
  <c r="J91"/>
  <c r="F91"/>
  <c r="F89"/>
  <c r="E87"/>
  <c r="J24"/>
  <c r="E24"/>
  <c r="J130"/>
  <c r="J23"/>
  <c r="J18"/>
  <c r="E18"/>
  <c r="F130"/>
  <c r="J17"/>
  <c r="J12"/>
  <c r="J127"/>
  <c r="E7"/>
  <c r="E123"/>
  <c i="1" r="L90"/>
  <c r="AM90"/>
  <c r="AM89"/>
  <c r="L89"/>
  <c r="AM87"/>
  <c r="L87"/>
  <c r="L85"/>
  <c r="L84"/>
  <c i="2" r="BK448"/>
  <c r="BK453"/>
  <c r="BK445"/>
  <c r="BK440"/>
  <c r="BK433"/>
  <c r="BK429"/>
  <c r="J423"/>
  <c r="BK401"/>
  <c r="BK337"/>
  <c r="BK326"/>
  <c r="J303"/>
  <c r="BK280"/>
  <c r="BK262"/>
  <c r="J257"/>
  <c r="J237"/>
  <c r="BK207"/>
  <c r="J194"/>
  <c r="BK174"/>
  <c r="J158"/>
  <c r="J146"/>
  <c r="J453"/>
  <c r="J442"/>
  <c r="J437"/>
  <c r="BK431"/>
  <c r="J426"/>
  <c r="J415"/>
  <c r="J399"/>
  <c r="J361"/>
  <c r="J330"/>
  <c r="J321"/>
  <c r="J282"/>
  <c r="J266"/>
  <c r="BK259"/>
  <c r="BK251"/>
  <c r="J234"/>
  <c r="J203"/>
  <c r="BK193"/>
  <c r="J174"/>
  <c r="BK160"/>
  <c r="J144"/>
  <c r="BK447"/>
  <c r="J444"/>
  <c r="J441"/>
  <c r="BK437"/>
  <c r="J427"/>
  <c r="J414"/>
  <c r="BK399"/>
  <c r="BK376"/>
  <c r="J338"/>
  <c r="J332"/>
  <c r="J312"/>
  <c r="J278"/>
  <c r="J269"/>
  <c r="J254"/>
  <c r="J248"/>
  <c r="BK200"/>
  <c r="BK189"/>
  <c r="J157"/>
  <c r="BK146"/>
  <c i="3" r="BK125"/>
  <c i="2" r="BK454"/>
  <c r="BK451"/>
  <c r="BK444"/>
  <c r="BK439"/>
  <c r="J434"/>
  <c r="J428"/>
  <c r="BK415"/>
  <c r="J393"/>
  <c r="J335"/>
  <c r="J323"/>
  <c r="BK292"/>
  <c r="BK264"/>
  <c r="BK256"/>
  <c r="BK246"/>
  <c r="J218"/>
  <c r="J196"/>
  <c r="J187"/>
  <c r="J154"/>
  <c r="J454"/>
  <c r="J451"/>
  <c r="J440"/>
  <c r="J436"/>
  <c r="BK430"/>
  <c r="BK423"/>
  <c r="BK406"/>
  <c r="BK382"/>
  <c r="BK332"/>
  <c r="J326"/>
  <c r="BK286"/>
  <c r="BK269"/>
  <c r="J264"/>
  <c r="J256"/>
  <c r="BK248"/>
  <c r="BK225"/>
  <c r="J200"/>
  <c r="J191"/>
  <c r="BK170"/>
  <c r="BK148"/>
  <c r="J136"/>
  <c r="BK446"/>
  <c r="BK442"/>
  <c r="BK434"/>
  <c r="BK428"/>
  <c r="J416"/>
  <c r="J406"/>
  <c r="BK388"/>
  <c r="BK340"/>
  <c r="BK328"/>
  <c r="J301"/>
  <c r="J276"/>
  <c r="BK263"/>
  <c r="BK255"/>
  <c r="BK249"/>
  <c r="J225"/>
  <c r="BK194"/>
  <c r="J170"/>
  <c r="J151"/>
  <c r="BK136"/>
  <c i="3" r="BK127"/>
  <c r="J125"/>
  <c r="BK124"/>
  <c i="2" r="J457"/>
  <c r="BK449"/>
  <c r="BK441"/>
  <c r="BK435"/>
  <c r="J431"/>
  <c r="BK426"/>
  <c r="BK414"/>
  <c r="J376"/>
  <c r="BK330"/>
  <c r="BK321"/>
  <c r="J286"/>
  <c r="BK268"/>
  <c r="J259"/>
  <c r="BK254"/>
  <c r="J236"/>
  <c r="J205"/>
  <c r="J193"/>
  <c r="J172"/>
  <c r="BK157"/>
  <c r="J138"/>
  <c r="J449"/>
  <c r="BK438"/>
  <c r="J435"/>
  <c r="BK427"/>
  <c r="J418"/>
  <c r="J401"/>
  <c r="J340"/>
  <c r="J328"/>
  <c r="BK301"/>
  <c r="BK278"/>
  <c r="J268"/>
  <c r="J262"/>
  <c r="BK253"/>
  <c r="BK236"/>
  <c r="J207"/>
  <c r="BK196"/>
  <c r="J185"/>
  <c r="J165"/>
  <c r="BK138"/>
  <c r="J447"/>
  <c r="J443"/>
  <c r="J438"/>
  <c r="J429"/>
  <c r="BK418"/>
  <c r="J412"/>
  <c r="J382"/>
  <c r="BK347"/>
  <c r="BK335"/>
  <c r="BK303"/>
  <c r="J280"/>
  <c r="BK266"/>
  <c r="BK257"/>
  <c r="J251"/>
  <c r="BK205"/>
  <c r="BK187"/>
  <c r="BK165"/>
  <c r="J148"/>
  <c i="3" r="J124"/>
  <c r="BK131"/>
  <c r="J127"/>
  <c i="2" r="J448"/>
  <c r="J446"/>
  <c r="BK443"/>
  <c r="BK436"/>
  <c r="J432"/>
  <c r="J430"/>
  <c r="BK416"/>
  <c r="J411"/>
  <c r="J347"/>
  <c r="J327"/>
  <c r="BK312"/>
  <c r="J274"/>
  <c r="J261"/>
  <c r="J249"/>
  <c r="BK234"/>
  <c r="BK203"/>
  <c r="BK191"/>
  <c r="J160"/>
  <c r="BK151"/>
  <c i="1" r="AS94"/>
  <c i="2" r="J433"/>
  <c r="J425"/>
  <c r="BK412"/>
  <c r="J388"/>
  <c r="BK338"/>
  <c r="BK327"/>
  <c r="J292"/>
  <c r="BK276"/>
  <c r="J263"/>
  <c r="J255"/>
  <c r="BK237"/>
  <c r="BK218"/>
  <c r="BK198"/>
  <c r="J189"/>
  <c r="BK172"/>
  <c r="BK158"/>
  <c r="BK457"/>
  <c r="J445"/>
  <c r="J439"/>
  <c r="BK432"/>
  <c r="BK425"/>
  <c r="BK411"/>
  <c r="BK393"/>
  <c r="BK361"/>
  <c r="J337"/>
  <c r="BK323"/>
  <c r="BK282"/>
  <c r="BK274"/>
  <c r="BK261"/>
  <c r="J253"/>
  <c r="J246"/>
  <c r="J198"/>
  <c r="BK185"/>
  <c r="BK154"/>
  <c r="BK144"/>
  <c i="3" r="J131"/>
  <c r="BK129"/>
  <c r="J129"/>
  <c i="2" l="1" r="R135"/>
  <c r="T150"/>
  <c r="T159"/>
  <c r="P184"/>
  <c r="P202"/>
  <c r="P224"/>
  <c r="P325"/>
  <c r="BK334"/>
  <c r="J334"/>
  <c r="J107"/>
  <c r="BK413"/>
  <c r="J413"/>
  <c r="J108"/>
  <c r="R413"/>
  <c r="P417"/>
  <c r="R417"/>
  <c i="3" r="P123"/>
  <c r="P122"/>
  <c r="P121"/>
  <c i="1" r="AU96"/>
  <c i="2" r="BK135"/>
  <c r="J135"/>
  <c r="J98"/>
  <c r="BK150"/>
  <c r="J150"/>
  <c r="J99"/>
  <c r="BK159"/>
  <c r="J159"/>
  <c r="J100"/>
  <c r="T184"/>
  <c r="R202"/>
  <c r="T224"/>
  <c r="T325"/>
  <c r="T334"/>
  <c r="T413"/>
  <c r="P424"/>
  <c r="T424"/>
  <c r="P452"/>
  <c r="T452"/>
  <c i="3" r="BK123"/>
  <c r="J123"/>
  <c r="J98"/>
  <c i="2" r="P135"/>
  <c r="P150"/>
  <c r="P159"/>
  <c r="BK184"/>
  <c r="J184"/>
  <c r="J101"/>
  <c r="BK202"/>
  <c r="J202"/>
  <c r="J102"/>
  <c r="R224"/>
  <c r="R325"/>
  <c r="P334"/>
  <c r="BK424"/>
  <c r="J424"/>
  <c r="J110"/>
  <c r="R424"/>
  <c r="BK452"/>
  <c r="J452"/>
  <c r="J111"/>
  <c r="R452"/>
  <c i="3" r="R123"/>
  <c r="R122"/>
  <c r="R121"/>
  <c i="2" r="T135"/>
  <c r="R150"/>
  <c r="R159"/>
  <c r="R184"/>
  <c r="T202"/>
  <c r="BK224"/>
  <c r="J224"/>
  <c r="J103"/>
  <c r="BK325"/>
  <c r="J325"/>
  <c r="J104"/>
  <c r="R334"/>
  <c r="R333"/>
  <c r="P413"/>
  <c r="BK417"/>
  <c r="J417"/>
  <c r="J109"/>
  <c r="T417"/>
  <c i="3" r="T123"/>
  <c r="T122"/>
  <c r="T121"/>
  <c i="2" r="BK331"/>
  <c r="J331"/>
  <c r="J105"/>
  <c i="3" r="BK126"/>
  <c r="J126"/>
  <c r="J99"/>
  <c i="2" r="BK456"/>
  <c r="J456"/>
  <c r="J113"/>
  <c i="3" r="BK128"/>
  <c r="J128"/>
  <c r="J100"/>
  <c r="BK130"/>
  <c r="J130"/>
  <c r="J101"/>
  <c r="J89"/>
  <c r="J92"/>
  <c r="F118"/>
  <c r="BE131"/>
  <c r="E85"/>
  <c r="BE124"/>
  <c r="BE125"/>
  <c r="BE127"/>
  <c r="BE129"/>
  <c i="2" r="J92"/>
  <c r="BE144"/>
  <c r="BE148"/>
  <c r="BE151"/>
  <c r="BE160"/>
  <c r="BE193"/>
  <c r="BE198"/>
  <c r="BE203"/>
  <c r="BE218"/>
  <c r="BE248"/>
  <c r="BE256"/>
  <c r="BE259"/>
  <c r="BE269"/>
  <c r="BE280"/>
  <c r="BE301"/>
  <c r="BE321"/>
  <c r="BE327"/>
  <c r="BE335"/>
  <c r="BE338"/>
  <c r="BE361"/>
  <c r="BE382"/>
  <c r="BE393"/>
  <c r="BE406"/>
  <c r="BE416"/>
  <c r="BE427"/>
  <c r="BE431"/>
  <c r="BE433"/>
  <c r="BE436"/>
  <c r="BE438"/>
  <c r="BE441"/>
  <c r="BE443"/>
  <c r="BE445"/>
  <c r="E85"/>
  <c r="J89"/>
  <c r="F92"/>
  <c r="BE138"/>
  <c r="BE146"/>
  <c r="BE157"/>
  <c r="BE158"/>
  <c r="BE165"/>
  <c r="BE172"/>
  <c r="BE187"/>
  <c r="BE191"/>
  <c r="BE194"/>
  <c r="BE196"/>
  <c r="BE200"/>
  <c r="BE205"/>
  <c r="BE225"/>
  <c r="BE234"/>
  <c r="BE236"/>
  <c r="BE246"/>
  <c r="BE249"/>
  <c r="BE251"/>
  <c r="BE254"/>
  <c r="BE257"/>
  <c r="BE262"/>
  <c r="BE264"/>
  <c r="BE268"/>
  <c r="BE274"/>
  <c r="BE276"/>
  <c r="BE282"/>
  <c r="BE292"/>
  <c r="BE312"/>
  <c r="BE326"/>
  <c r="BE337"/>
  <c r="BE347"/>
  <c r="BE376"/>
  <c r="BE388"/>
  <c r="BE401"/>
  <c r="BE411"/>
  <c r="BE414"/>
  <c r="BE418"/>
  <c r="BE423"/>
  <c r="BE426"/>
  <c r="BE429"/>
  <c r="BE430"/>
  <c r="BE434"/>
  <c r="BE437"/>
  <c r="BE439"/>
  <c r="BE448"/>
  <c r="BE451"/>
  <c r="BE457"/>
  <c r="BE136"/>
  <c r="BE154"/>
  <c r="BE170"/>
  <c r="BE174"/>
  <c r="BE185"/>
  <c r="BE189"/>
  <c r="BE207"/>
  <c r="BE237"/>
  <c r="BE253"/>
  <c r="BE255"/>
  <c r="BE261"/>
  <c r="BE263"/>
  <c r="BE266"/>
  <c r="BE278"/>
  <c r="BE286"/>
  <c r="BE303"/>
  <c r="BE323"/>
  <c r="BE328"/>
  <c r="BE330"/>
  <c r="BE332"/>
  <c r="BE340"/>
  <c r="BE399"/>
  <c r="BE412"/>
  <c r="BE415"/>
  <c r="BE425"/>
  <c r="BE428"/>
  <c r="BE432"/>
  <c r="BE435"/>
  <c r="BE440"/>
  <c r="BE442"/>
  <c r="BE444"/>
  <c r="BE446"/>
  <c r="BE447"/>
  <c r="BE449"/>
  <c r="BE453"/>
  <c r="BE454"/>
  <c r="F35"/>
  <c i="1" r="BB95"/>
  <c i="3" r="J34"/>
  <c i="1" r="AW96"/>
  <c i="3" r="F34"/>
  <c i="1" r="BA96"/>
  <c i="3" r="F36"/>
  <c i="1" r="BC96"/>
  <c i="3" r="F37"/>
  <c i="1" r="BD96"/>
  <c i="3" r="F35"/>
  <c i="1" r="BB96"/>
  <c i="2" r="F36"/>
  <c i="1" r="BC95"/>
  <c i="2" r="J34"/>
  <c i="1" r="AW95"/>
  <c i="2" r="F37"/>
  <c i="1" r="BD95"/>
  <c i="2" r="F34"/>
  <c i="1" r="BA95"/>
  <c i="2" l="1" r="T134"/>
  <c r="P333"/>
  <c r="P134"/>
  <c r="P133"/>
  <c i="1" r="AU95"/>
  <c i="2" r="T333"/>
  <c r="T133"/>
  <c r="R134"/>
  <c r="R133"/>
  <c i="3" r="BK122"/>
  <c r="J122"/>
  <c r="J97"/>
  <c i="2" r="BK333"/>
  <c r="J333"/>
  <c r="J106"/>
  <c r="BK455"/>
  <c r="J455"/>
  <c r="J112"/>
  <c r="BK134"/>
  <c r="J134"/>
  <c r="J97"/>
  <c r="J33"/>
  <c i="1" r="AV95"/>
  <c r="AT95"/>
  <c r="AU94"/>
  <c r="BC94"/>
  <c r="W32"/>
  <c r="BD94"/>
  <c r="W33"/>
  <c r="BB94"/>
  <c r="W31"/>
  <c i="3" r="J33"/>
  <c i="1" r="AV96"/>
  <c r="AT96"/>
  <c r="BA94"/>
  <c r="W30"/>
  <c i="3" r="F33"/>
  <c i="1" r="AZ96"/>
  <c i="2" r="F33"/>
  <c i="1" r="AZ95"/>
  <c i="3" l="1" r="BK121"/>
  <c r="J121"/>
  <c i="2" r="BK133"/>
  <c r="J133"/>
  <c r="J96"/>
  <c i="3" r="J30"/>
  <c i="1" r="AG96"/>
  <c r="AZ94"/>
  <c r="W29"/>
  <c r="AY94"/>
  <c r="AW94"/>
  <c r="AK30"/>
  <c r="AX94"/>
  <c i="3" l="1" r="J39"/>
  <c r="J96"/>
  <c i="1" r="AN96"/>
  <c r="AV94"/>
  <c r="AK29"/>
  <c i="2" r="J30"/>
  <c i="1" r="AG95"/>
  <c r="AG94"/>
  <c r="AK26"/>
  <c l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<sst xmlns="http://schemas.openxmlformats.org/spreadsheetml/2006/main">
  <si>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</si>
  <si>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</si>
  <si>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</si>
  <si>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</si>
  <si>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{2c3c2e04-2df4-4503-b9c0-5e9a1847ef2b}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</si>
  <si>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</si>
  <si>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</si>
  <si>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</si>
  <si>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</si>
  <si>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</si>
  <si>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</si>
  <si>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</si>
  <si>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</si>
  <si>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Hradenin</t>
  </si>
  <si>
    <t>Stavba:</t>
  </si>
  <si>
    <t>1 Tvrz Hradenín</t>
  </si>
  <si>
    <t>KSO:</t>
  </si>
  <si>
    <t>CC-CZ:</t>
  </si>
  <si>
    <t>Místo:</t>
  </si>
  <si>
    <t>Hradenín</t>
  </si>
  <si>
    <t>Datum:</t>
  </si>
  <si>
    <t>20. 3. 2023</t>
  </si>
  <si>
    <t>Zadavatel:</t>
  </si>
  <si>
    <t>IČ:</t>
  </si>
  <si>
    <t>Regionální muzeum v Kolíně</t>
  </si>
  <si>
    <t>DIČ:</t>
  </si>
  <si>
    <t>Zhotovitel:</t>
  </si>
  <si>
    <t xml:space="preserve"> </t>
  </si>
  <si>
    <t>Projektant:</t>
  </si>
  <si>
    <t>IHARCH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</si>
  <si>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</si>
  <si>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</si>
  <si>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</si>
  <si>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</si>
  <si>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</si>
  <si>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</si>
  <si>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</si>
  <si>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</si>
  <si>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</si>
  <si>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</si>
  <si>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</si>
  <si>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</si>
  <si>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</si>
  <si>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</si>
  <si>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</si>
  <si>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</si>
  <si>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</si>
  <si>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</si>
  <si>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</si>
  <si>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</si>
  <si>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</si>
  <si>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</si>
  <si>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</si>
  <si>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</si>
  <si>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</si>
  <si>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</si>
  <si>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</si>
  <si>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</si>
  <si>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</si>
  <si>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</si>
  <si>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</si>
  <si>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</si>
  <si>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</si>
  <si>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</si>
  <si>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</si>
  <si>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</si>
  <si>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</si>
  <si>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</si>
  <si>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</si>
  <si>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</si>
  <si>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</si>
  <si>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</si>
  <si>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</si>
  <si>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</si>
  <si>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</si>
  <si>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</si>
  <si>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</si>
  <si>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</si>
  <si>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</si>
  <si>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fasády věže tvrze v Hradeníně</t>
  </si>
  <si>
    <t>STA</t>
  </si>
  <si>
    <t>{f43bd2ba-39f3-4d08-8400-ddbb4881be12}</t>
  </si>
  <si>
    <t>2</t>
  </si>
  <si>
    <t>Naklady</t>
  </si>
  <si>
    <t>Náklady spojené s umístěním stavby</t>
  </si>
  <si>
    <t>{d99f56ba-82a5-4744-a650-2aca8d73a40a}</t>
  </si>
  <si>
    <t>KRYCÍ LIST SOUPISU PRACÍ</t>
  </si>
  <si>
    <t>Objekt:</t>
  </si>
  <si>
    <t>1 - Oprava fasády věže tvrze v Hradeníně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</si>
  <si>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</si>
  <si>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</si>
  <si>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</si>
  <si>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</si>
  <si>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</si>
  <si>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</si>
  <si>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</si>
  <si>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</si>
  <si>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</si>
  <si>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</si>
  <si>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</si>
  <si>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</si>
  <si>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</si>
  <si>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</si>
  <si>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</si>
  <si>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</si>
  <si>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</si>
  <si>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</si>
  <si>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</si>
  <si>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</si>
  <si>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</si>
  <si>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</si>
  <si>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</si>
  <si>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</si>
  <si>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</si>
  <si>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</si>
  <si>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</si>
  <si>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</si>
  <si>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</si>
  <si>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</si>
  <si>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</si>
  <si>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</si>
  <si>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</si>
  <si>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</si>
  <si>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</si>
  <si>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</si>
  <si>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</si>
  <si>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</si>
  <si>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</si>
  <si>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</si>
  <si>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</si>
  <si>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v hornině třídy těžitelnosti I, skupiny 1 a 2 ručně</t>
  </si>
  <si>
    <t>m3</t>
  </si>
  <si>
    <t>4</t>
  </si>
  <si>
    <t>-1107931737</t>
  </si>
  <si>
    <t>VV</t>
  </si>
  <si>
    <t>"plocha nádvoří 80m2, hloubka odhad 20cm" 80*0,2</t>
  </si>
  <si>
    <t>131213701</t>
  </si>
  <si>
    <t>Hloubení nezapažených jam v soudržných horninách třídy těžitelnosti I skupiny 3 ručně</t>
  </si>
  <si>
    <t>-610158827</t>
  </si>
  <si>
    <t>"pro patky ochozu"4</t>
  </si>
  <si>
    <t xml:space="preserve">"věž schodiště " </t>
  </si>
  <si>
    <t>"základy"(0,2+0,2+0,4+2,75+2,75+1,15+0,3+0,15)*0,85*0,8</t>
  </si>
  <si>
    <t>"podlaha" 3,14*0,55*0,55*0,2</t>
  </si>
  <si>
    <t>Součet</t>
  </si>
  <si>
    <t>3</t>
  </si>
  <si>
    <t>171151101</t>
  </si>
  <si>
    <t>Hutnění terénu pro jakýkoliv sklon</t>
  </si>
  <si>
    <t>m2</t>
  </si>
  <si>
    <t>-134711500</t>
  </si>
  <si>
    <t>"plocha nádvoří 80m2" 80</t>
  </si>
  <si>
    <t>171251201</t>
  </si>
  <si>
    <t>Uložení sypaniny na meziskládku</t>
  </si>
  <si>
    <t>1205989570</t>
  </si>
  <si>
    <t>16+9,562</t>
  </si>
  <si>
    <t>5</t>
  </si>
  <si>
    <t>181111111</t>
  </si>
  <si>
    <t>Plošná úprava terénu do 500 m2 zemina tř 1 až 4 nerovnosti do 100 mm v rovinně a svahu do 1:5 - odkopávky, rozhrnutí</t>
  </si>
  <si>
    <t>2027175456</t>
  </si>
  <si>
    <t>Zakládání</t>
  </si>
  <si>
    <t>6</t>
  </si>
  <si>
    <t>274211411</t>
  </si>
  <si>
    <t>Zdivo základových pásů z lomového kamene na maltu</t>
  </si>
  <si>
    <t>1345295696</t>
  </si>
  <si>
    <t>(0,2+0,2+0,4+2,75+2,75+1,15+0,3+0,15)*0,85*0,8</t>
  </si>
  <si>
    <t>7</t>
  </si>
  <si>
    <t>274211493</t>
  </si>
  <si>
    <t>Příplatek k základovým pásům z lomového kamene za oboustranné lícování zdiva</t>
  </si>
  <si>
    <t>-81687907</t>
  </si>
  <si>
    <t>8</t>
  </si>
  <si>
    <t>275211412</t>
  </si>
  <si>
    <t>Základové patky z lomového kamene na maltu</t>
  </si>
  <si>
    <t>-1966373595</t>
  </si>
  <si>
    <t>9</t>
  </si>
  <si>
    <t>275211492</t>
  </si>
  <si>
    <t>Příplatek k základovým patkám z kamene za lícování zdiva</t>
  </si>
  <si>
    <t>-1626219818</t>
  </si>
  <si>
    <t>Svislé a kompletní konstrukce</t>
  </si>
  <si>
    <t>10</t>
  </si>
  <si>
    <t>311213122</t>
  </si>
  <si>
    <t xml:space="preserve">Zdivo z nepravidelných kamenů na maltu vápennou </t>
  </si>
  <si>
    <t>1250218817</t>
  </si>
  <si>
    <t>(0,2+0,2+0,4+2,75+2,75+1,15+0,3+0,15)*0,65*(7+7,5)/2</t>
  </si>
  <si>
    <t>-"otvory" (1,15*2*0,65*2+0,33*0,6*0,65*2)</t>
  </si>
  <si>
    <t>11</t>
  </si>
  <si>
    <t>317231626</t>
  </si>
  <si>
    <t xml:space="preserve">Zdivo plochých záklenků z  cihel plných dl 290 mm pevnosti P 20 na maltu</t>
  </si>
  <si>
    <t>-803594134</t>
  </si>
  <si>
    <t>"věž schodiště nad otvory" (1,5*3+0,8*2)*0,65*0,15</t>
  </si>
  <si>
    <t>"rozvaděč" 0,6*0,4*0,15</t>
  </si>
  <si>
    <t>"dveře jih" 1,6*0,65*0,15</t>
  </si>
  <si>
    <t>12</t>
  </si>
  <si>
    <t>319202331</t>
  </si>
  <si>
    <t>Vyrovnání nerovného povrchu zdiva tl přes 80 do 150 mm přizděním, vč.odsekání vadných cihel</t>
  </si>
  <si>
    <t>-525189796</t>
  </si>
  <si>
    <t>"výklenek na západní straně fasády - přístup z pavlače" 7"m2"</t>
  </si>
  <si>
    <t>13</t>
  </si>
  <si>
    <t>31930000R</t>
  </si>
  <si>
    <t>Výztuž helikální pr.10- frézování drážek, vrtání vrtů ve zdivu - zbavení drážky nebo vrtu hrubších nečistot a prachových částí - vypláchnutí drážky nebo vrtu vodou - vlepení nerezové austenitické oceli tzv. "helikální výztuže" do kotevní malty, vč.dodávky</t>
  </si>
  <si>
    <t>m</t>
  </si>
  <si>
    <t>-1306317659</t>
  </si>
  <si>
    <t>"2x po celé výšce"7+7,5</t>
  </si>
  <si>
    <t>14</t>
  </si>
  <si>
    <t>349234831</t>
  </si>
  <si>
    <t>Doplnění zdiva okenních obrub kamenných</t>
  </si>
  <si>
    <t>-1861520560</t>
  </si>
  <si>
    <t>"oprava přizděním z cca 50% plochy"</t>
  </si>
  <si>
    <t>"jižní fasáda" 1,25*2+1,95*2</t>
  </si>
  <si>
    <t>"západní" (1,1*2)*2</t>
  </si>
  <si>
    <t>"východní" 1,45*2+1,7*2+1,9*2+1,35*2+1,1*2</t>
  </si>
  <si>
    <t>"severní" 1,1*2*2+1,3*2</t>
  </si>
  <si>
    <t>Mezisoučet</t>
  </si>
  <si>
    <t>-32,8*0,2</t>
  </si>
  <si>
    <t>"z pískovce východ " 1,9*2</t>
  </si>
  <si>
    <t>Vodorovné konstrukce</t>
  </si>
  <si>
    <t>421951115</t>
  </si>
  <si>
    <t>Dřevěná mostovka z tvrdých hranolů</t>
  </si>
  <si>
    <t>1360959063</t>
  </si>
  <si>
    <t>"mostovka ochozu 160x200" (0,16*0,2)*((4,9+0,2)+(5,2+0,2))</t>
  </si>
  <si>
    <t>16</t>
  </si>
  <si>
    <t>421953311</t>
  </si>
  <si>
    <t>Dřevěné mostní podlahy trvalé z fošen a hranolů - výroba</t>
  </si>
  <si>
    <t>-960726548</t>
  </si>
  <si>
    <t>"podlaha ochozu" (5,3+4,7)/2*1,32</t>
  </si>
  <si>
    <t>17</t>
  </si>
  <si>
    <t>421953321</t>
  </si>
  <si>
    <t>Dřevěné mostní podlahy trvalé z fošen a hranolů - montáž</t>
  </si>
  <si>
    <t>-596503769</t>
  </si>
  <si>
    <t>18</t>
  </si>
  <si>
    <t>434191443</t>
  </si>
  <si>
    <t>Osazení schodišťových stupňů kamenných pemrlovaných s jednostranným zazděním</t>
  </si>
  <si>
    <t>2126979193</t>
  </si>
  <si>
    <t>"Kusů"20*1,2</t>
  </si>
  <si>
    <t>19</t>
  </si>
  <si>
    <t>M</t>
  </si>
  <si>
    <t>58388024R</t>
  </si>
  <si>
    <t>stupeň schodišťový kamenný kotvený do obvodu</t>
  </si>
  <si>
    <t>kus</t>
  </si>
  <si>
    <t>-1067555131</t>
  </si>
  <si>
    <t>20</t>
  </si>
  <si>
    <t>434231111</t>
  </si>
  <si>
    <t>Schodišťové stupně přímé z cihel dl 290 mm na stojato</t>
  </si>
  <si>
    <t>-746997095</t>
  </si>
  <si>
    <t>"doplnění schodiš´tových stupňů u vstupu do věže 2NP"1,1*2+1,18*2+1,57</t>
  </si>
  <si>
    <t>465220111R</t>
  </si>
  <si>
    <t>Zřízení schodů z kameniva na maltu vápennou s vyspárováním, kamenivo místní</t>
  </si>
  <si>
    <t>-1032423532</t>
  </si>
  <si>
    <t>"nové vstupní schody jih" (2,16*1,35+(2,16+0,25)*1,35+(2,16+0,25*2)*1,35)*0,96</t>
  </si>
  <si>
    <t>22</t>
  </si>
  <si>
    <t>465511111</t>
  </si>
  <si>
    <t>Dlažba z lomového kamene na sucho bez výplně spár pl do 20 m2 tl 200 mm, do štěrkového lože</t>
  </si>
  <si>
    <t>-189280957</t>
  </si>
  <si>
    <t>"podlaha věže" 3,14*0,55*0,55</t>
  </si>
  <si>
    <t>23</t>
  </si>
  <si>
    <t>465511430R</t>
  </si>
  <si>
    <t>Dlažba z lomového kamene na sucho, s vyplněním spár pískem, do štěrkového lože</t>
  </si>
  <si>
    <t>-1366286958</t>
  </si>
  <si>
    <t>"plocha nádvoří 80m2, z cca 50% místní kameny" 80</t>
  </si>
  <si>
    <t>Úpravy povrchů, podlahy a osazování výplní</t>
  </si>
  <si>
    <t>24</t>
  </si>
  <si>
    <t>622125110R</t>
  </si>
  <si>
    <t>Vyplnění spár vápenopískovou maltou vnějších stěn z tvárnic nebo kamene, vč.sjednocení povrchu s okolní omítkou</t>
  </si>
  <si>
    <t>-380923006</t>
  </si>
  <si>
    <t>"jižní fasáda-spára po kabelu" 1,5</t>
  </si>
  <si>
    <t>25</t>
  </si>
  <si>
    <t>622311111R</t>
  </si>
  <si>
    <t>Vápenopísková omítka vnějších stěn nanášená ručně celoplošně omítaná</t>
  </si>
  <si>
    <t>-986194959</t>
  </si>
  <si>
    <t>"západ výklenek" 7</t>
  </si>
  <si>
    <t>26</t>
  </si>
  <si>
    <t>622631011R</t>
  </si>
  <si>
    <t xml:space="preserve">Spárování vápenopískovou omítkou vnějších pohledových ploch stěn z kamene s rozetřením malty </t>
  </si>
  <si>
    <t>1230915190</t>
  </si>
  <si>
    <t>"jih"174</t>
  </si>
  <si>
    <t>"západ"188-29-7</t>
  </si>
  <si>
    <t>"sever" 148</t>
  </si>
  <si>
    <t>"východ" 226</t>
  </si>
  <si>
    <t>(0,2+0,2+0,4+2,75+2,75+1,15+0,3+0,15)*(7+7,5)/2*2</t>
  </si>
  <si>
    <t>"otvory"</t>
  </si>
  <si>
    <t>-(0,56*0,865+1,025*0,72+0,285*1,965+0,18*1,455+0,3*0,5+1,19*0,44+0,4*0,6+0,30*0,55+1,02*1,295+1,305*1,505+0,655*1,055+0,65*1,04+0,54*1,07+0,705*1,445)</t>
  </si>
  <si>
    <t>-(0,775*1,455+0,5*1,24+0,96*0,365+0,505*0,94+0,52*1,135)</t>
  </si>
  <si>
    <t>27</t>
  </si>
  <si>
    <t>629995101</t>
  </si>
  <si>
    <t>Očištění vnějších ploch nízkotlakovou vodou (parou)</t>
  </si>
  <si>
    <t>-1337857757</t>
  </si>
  <si>
    <t>"západ"188</t>
  </si>
  <si>
    <t>Ostatní konstrukce a práce, bourání</t>
  </si>
  <si>
    <t>28</t>
  </si>
  <si>
    <t>941111112</t>
  </si>
  <si>
    <t>Montáž lešení řadového trubkového lehkého s podlahami zatížení do 200 kg/m2 š od 0,6 do 0,9 m v přes 10 do 25 m</t>
  </si>
  <si>
    <t>-519971932</t>
  </si>
  <si>
    <t>"západ"188-29</t>
  </si>
  <si>
    <t>-(9,515+11,89+9,5+11,5)*1,9</t>
  </si>
  <si>
    <t>29</t>
  </si>
  <si>
    <t>941111212</t>
  </si>
  <si>
    <t>Příplatek k lešení řadovému trubkovému lehkému s podlahami š 0,9 m v 25 m za první a ZKD den použití</t>
  </si>
  <si>
    <t>-1686949037</t>
  </si>
  <si>
    <t>740,98*90</t>
  </si>
  <si>
    <t>30</t>
  </si>
  <si>
    <t>941111812</t>
  </si>
  <si>
    <t>Demontáž lešení řadového trubkového lehkého s podlahami zatížení do 200 kg/m2 š od 0,6 do 0,9 m v přes 10 do 25 m</t>
  </si>
  <si>
    <t>-1359882356</t>
  </si>
  <si>
    <t>31</t>
  </si>
  <si>
    <t>944511111</t>
  </si>
  <si>
    <t>Montáž ochranné sítě z textilie z umělých vláken</t>
  </si>
  <si>
    <t>-2107257614</t>
  </si>
  <si>
    <t>32</t>
  </si>
  <si>
    <t>944511211</t>
  </si>
  <si>
    <t>Příplatek k ochranné síti za první a ZKD den použití</t>
  </si>
  <si>
    <t>-117224505</t>
  </si>
  <si>
    <t>33</t>
  </si>
  <si>
    <t>944511811</t>
  </si>
  <si>
    <t>Demontáž ochranné sítě z textilie z umělých vláken</t>
  </si>
  <si>
    <t>1392751994</t>
  </si>
  <si>
    <t>34</t>
  </si>
  <si>
    <t>944711112</t>
  </si>
  <si>
    <t>Montáž záchytné stříšky š přes 1,5 do 2 m</t>
  </si>
  <si>
    <t>-1427637803</t>
  </si>
  <si>
    <t>2*2</t>
  </si>
  <si>
    <t>35</t>
  </si>
  <si>
    <t>944711212</t>
  </si>
  <si>
    <t>Příplatek k záchytné stříšce š do 2 m za první a ZKD den použití</t>
  </si>
  <si>
    <t>-1767119286</t>
  </si>
  <si>
    <t>4*90</t>
  </si>
  <si>
    <t>36</t>
  </si>
  <si>
    <t>944711812</t>
  </si>
  <si>
    <t>Demontáž záchytné stříšky š přes 1,5 do 2 m</t>
  </si>
  <si>
    <t>-1351575927</t>
  </si>
  <si>
    <t>37</t>
  </si>
  <si>
    <t>946111117</t>
  </si>
  <si>
    <t>Montáž pojízdných věží trubkových/dílcových š přes 0,6 do 0,9 m dl do 3,2 m v přes 6,6 do 7,6 m</t>
  </si>
  <si>
    <t>1959739627</t>
  </si>
  <si>
    <t>38</t>
  </si>
  <si>
    <t>946111217</t>
  </si>
  <si>
    <t>Příplatek k pojízdným věžím š přes 0,6 do 0,9 m dl do 3,2 m v do 7,6 m za první a ZKD den použití</t>
  </si>
  <si>
    <t>-1832360574</t>
  </si>
  <si>
    <t>39</t>
  </si>
  <si>
    <t>946111817</t>
  </si>
  <si>
    <t>Demontáž pojízdných věží trubkových/dílcových š přes 0,6 do 0,9 m dl do 3,2 m v přes 6,6 do 7,6 m</t>
  </si>
  <si>
    <t>-1130764093</t>
  </si>
  <si>
    <t>40</t>
  </si>
  <si>
    <t>946112123</t>
  </si>
  <si>
    <t>Montáž pojízdných věží trubkových/dílcových š do 1,6 m dl do 3,2 m v přes 11,6 do 12,6 m</t>
  </si>
  <si>
    <t>993097636</t>
  </si>
  <si>
    <t>"vnitřek stávající věže" 1</t>
  </si>
  <si>
    <t>41</t>
  </si>
  <si>
    <t>946112223</t>
  </si>
  <si>
    <t>Příplatek k pojízdným věžím š do 1,6 m dl do 3,2 m v do 12,6 m za první a ZKD den použití</t>
  </si>
  <si>
    <t>-1082434158</t>
  </si>
  <si>
    <t>1*60</t>
  </si>
  <si>
    <t>42</t>
  </si>
  <si>
    <t>946112823</t>
  </si>
  <si>
    <t>Demontáž pojízdných věží trubkových/dílcových š přes 0,9 do 1,6 m dl do 3,2 m v přes 11,6 do 12,6 m</t>
  </si>
  <si>
    <t>607750475</t>
  </si>
  <si>
    <t>43</t>
  </si>
  <si>
    <t>949004000R</t>
  </si>
  <si>
    <t>Montáž a demonáž stavebního vrátku</t>
  </si>
  <si>
    <t>-12444100</t>
  </si>
  <si>
    <t>44</t>
  </si>
  <si>
    <t>949004001R</t>
  </si>
  <si>
    <t>Pronájem stavebního vrátku</t>
  </si>
  <si>
    <t>den</t>
  </si>
  <si>
    <t>-1960793661</t>
  </si>
  <si>
    <t>45</t>
  </si>
  <si>
    <t>952901114</t>
  </si>
  <si>
    <t>Vyčištění budov bytové a občanské výstavby při výšce podlaží přes 4 m</t>
  </si>
  <si>
    <t>97885060</t>
  </si>
  <si>
    <t>120+128+120+120</t>
  </si>
  <si>
    <t>46</t>
  </si>
  <si>
    <t>952902221</t>
  </si>
  <si>
    <t>Čištění budov zametení schodišť</t>
  </si>
  <si>
    <t>435654310</t>
  </si>
  <si>
    <t>"schody vyzděné z cihel před doplněním" 4,2</t>
  </si>
  <si>
    <t>47</t>
  </si>
  <si>
    <t>953999901</t>
  </si>
  <si>
    <t>Stavební přípomoce profesím</t>
  </si>
  <si>
    <t>kpl</t>
  </si>
  <si>
    <t>65935900</t>
  </si>
  <si>
    <t>48</t>
  </si>
  <si>
    <t>962031133</t>
  </si>
  <si>
    <t>Bourání příček z cihel pálených na MVC tl do 150 mm</t>
  </si>
  <si>
    <t>2008129556</t>
  </si>
  <si>
    <t>"1.NP jih"1,52*2,015</t>
  </si>
  <si>
    <t>"2.NP západ" 1,2*2,015</t>
  </si>
  <si>
    <t>"1.PP východ"1,21*2,08</t>
  </si>
  <si>
    <t>49</t>
  </si>
  <si>
    <t>967021112</t>
  </si>
  <si>
    <t>Přisekání rovných ostění ve zdivu kamenném nebo smíšeném</t>
  </si>
  <si>
    <t>29889585</t>
  </si>
  <si>
    <t>"východ 1.PP ostění a nadpraží otvoru" (1*2+0,7)*2,1</t>
  </si>
  <si>
    <t>50</t>
  </si>
  <si>
    <t>967042712</t>
  </si>
  <si>
    <t>Odsekání zdiva z kamene nebo betonu plošné tl do 100 mm</t>
  </si>
  <si>
    <t>2037929713</t>
  </si>
  <si>
    <t>"východ 1.PP parapet otvoru" 2,2*0,865</t>
  </si>
  <si>
    <t>51</t>
  </si>
  <si>
    <t>968062244</t>
  </si>
  <si>
    <t>Vybourání dřevěných rámů oken jednoduchých včetně křídel pl do 1 m2</t>
  </si>
  <si>
    <t>-51992215</t>
  </si>
  <si>
    <t>"východ 1.PP" 0,7</t>
  </si>
  <si>
    <t>52</t>
  </si>
  <si>
    <t>971024561</t>
  </si>
  <si>
    <t>Vybourání otvorů ve zdivu kamenném pl do 1 m2 na MV nebo MVC tl do 600 mm</t>
  </si>
  <si>
    <t>1414746098</t>
  </si>
  <si>
    <t>"1.PP" 0,85*0,49*0,6</t>
  </si>
  <si>
    <t>53</t>
  </si>
  <si>
    <t>971024591</t>
  </si>
  <si>
    <t>Vybourání otvorů ve zdivu kamenném pl do 1 m2 na MV nebo MVC tl přes 900 mm</t>
  </si>
  <si>
    <t>-1767738378</t>
  </si>
  <si>
    <t>"1.NP východ" 0,32*1,965*2,155+1,4*0,4*2,155</t>
  </si>
  <si>
    <t>"západ" 0,375*1,545*2,15</t>
  </si>
  <si>
    <t>54</t>
  </si>
  <si>
    <t>978015321</t>
  </si>
  <si>
    <t>Otlučení (osekání) vnější vápenné nebo vápenocementové omítky stupně členitosti 1 a 2 v rozsahu do 10 %</t>
  </si>
  <si>
    <t>1770992086</t>
  </si>
  <si>
    <t>55</t>
  </si>
  <si>
    <t>978023251</t>
  </si>
  <si>
    <t>Vyškrabání spár zdiva kamenného</t>
  </si>
  <si>
    <t>-853876299</t>
  </si>
  <si>
    <t>56</t>
  </si>
  <si>
    <t>985113111R</t>
  </si>
  <si>
    <t>Kamenické opracování povrchu ostění</t>
  </si>
  <si>
    <t>-1175439818</t>
  </si>
  <si>
    <t xml:space="preserve">"západ nároží a ostění"  3,8+(1,56*1,15-1*0,65)+(1,5*0,97-1*0,48)</t>
  </si>
  <si>
    <t>57</t>
  </si>
  <si>
    <t>985131311</t>
  </si>
  <si>
    <t>Ruční dočištění ploch stěn, rubu kleneb a podlah měkkými režnými kartáči</t>
  </si>
  <si>
    <t>654828816</t>
  </si>
  <si>
    <t>58</t>
  </si>
  <si>
    <t>985211111</t>
  </si>
  <si>
    <t>Vyklínování uvolněných kamenů ve zdivu se spárami dl do 6 m/m2</t>
  </si>
  <si>
    <t>-736396365</t>
  </si>
  <si>
    <t>"odhad z 20% plochy"</t>
  </si>
  <si>
    <t>-735*0,8</t>
  </si>
  <si>
    <t>59</t>
  </si>
  <si>
    <t>985221111R</t>
  </si>
  <si>
    <t xml:space="preserve">Doplnění zdiva kamenem do vápenné malty se spárami </t>
  </si>
  <si>
    <t>-427852472</t>
  </si>
  <si>
    <t>"východ nároží" 3,9*0,5*0,5</t>
  </si>
  <si>
    <t>60</t>
  </si>
  <si>
    <t>985511200R</t>
  </si>
  <si>
    <t>Sanace záklenků vhodnou metodou</t>
  </si>
  <si>
    <t>225534311</t>
  </si>
  <si>
    <t>"dveře jih" 1,6*1,6</t>
  </si>
  <si>
    <t>997</t>
  </si>
  <si>
    <t>Přesun sutě</t>
  </si>
  <si>
    <t>61</t>
  </si>
  <si>
    <t>997013212</t>
  </si>
  <si>
    <t>Vnitrostaveništní doprava suti a vybouraných hmot pro budovy v přes 6 do 9 m ručně</t>
  </si>
  <si>
    <t>t</t>
  </si>
  <si>
    <t>-312716489</t>
  </si>
  <si>
    <t>62</t>
  </si>
  <si>
    <t>997013501</t>
  </si>
  <si>
    <t>Odvoz suti a vybouraných hmot na skládku nebo meziskládku do 1 km se složením</t>
  </si>
  <si>
    <t>-1946757029</t>
  </si>
  <si>
    <t>63</t>
  </si>
  <si>
    <t>997013509</t>
  </si>
  <si>
    <t>Příplatek k odvozu suti a vybouraných hmot na skládku ZKD 1 km přes 1 km</t>
  </si>
  <si>
    <t>1219881688</t>
  </si>
  <si>
    <t>37,75*15</t>
  </si>
  <si>
    <t>64</t>
  </si>
  <si>
    <t>997013631</t>
  </si>
  <si>
    <t>Poplatek za uložení na skládce (skládkovné) stavebního odpadu směsného kód odpadu 17 09 04</t>
  </si>
  <si>
    <t>-1899868974</t>
  </si>
  <si>
    <t>998</t>
  </si>
  <si>
    <t>Přesun hmot</t>
  </si>
  <si>
    <t>65</t>
  </si>
  <si>
    <t>998011002</t>
  </si>
  <si>
    <t>Přesun hmot pro budovy zděné v přes 6 do 12 m</t>
  </si>
  <si>
    <t>-931993678</t>
  </si>
  <si>
    <t>PSV</t>
  </si>
  <si>
    <t>Práce a dodávky PSV</t>
  </si>
  <si>
    <t>762</t>
  </si>
  <si>
    <t>Konstrukce tesařské</t>
  </si>
  <si>
    <t>66</t>
  </si>
  <si>
    <t>762081150</t>
  </si>
  <si>
    <t>Hoblování hraněného řeziva ve staveništní dílně</t>
  </si>
  <si>
    <t>1690327769</t>
  </si>
  <si>
    <t>1,535+0,435+0,339</t>
  </si>
  <si>
    <t>67</t>
  </si>
  <si>
    <t>762082600</t>
  </si>
  <si>
    <t>Řezbářské práce na sloupech</t>
  </si>
  <si>
    <t>163213782</t>
  </si>
  <si>
    <t>68</t>
  </si>
  <si>
    <t>762083121</t>
  </si>
  <si>
    <t>Impregnace řeziva proti dřevokaznému hmyzu, houbám a plísním máčením třída ohrožení 1 a 2</t>
  </si>
  <si>
    <t>1962914490</t>
  </si>
  <si>
    <t>1,535+0,435+0,223+0,339</t>
  </si>
  <si>
    <t>69</t>
  </si>
  <si>
    <t>762131811</t>
  </si>
  <si>
    <t>Demontáž bednění otvorů</t>
  </si>
  <si>
    <t>1051671155</t>
  </si>
  <si>
    <t>1,2*2,595</t>
  </si>
  <si>
    <t>0,565*0,825</t>
  </si>
  <si>
    <t>0,8*1,915*5</t>
  </si>
  <si>
    <t>1,66*0,855*5</t>
  </si>
  <si>
    <t>2,215*1,725+1,755*0,8+2,195*1,115</t>
  </si>
  <si>
    <t>70</t>
  </si>
  <si>
    <t>762332532</t>
  </si>
  <si>
    <t>Montáž vázaných kcí krovů pravidelných z řeziva hoblovaného průřezové pl přes 120 do 224 cm2</t>
  </si>
  <si>
    <t>85412189</t>
  </si>
  <si>
    <t>"stříška nad vstupem"</t>
  </si>
  <si>
    <t>"160x120" 1,632*2</t>
  </si>
  <si>
    <t>"120x100" 1,4*2+0,7*2</t>
  </si>
  <si>
    <t xml:space="preserve">"střecha nad ochozem" </t>
  </si>
  <si>
    <t>"krokev 120x120"1,75*5</t>
  </si>
  <si>
    <t>"vazný trám 120x120" 1,5*5+0,2*5</t>
  </si>
  <si>
    <t>"vaznice 120x120" 4,7+5,0*2</t>
  </si>
  <si>
    <t>"sloupek zastřešení 120x120" 0,6*5</t>
  </si>
  <si>
    <t>"pásky 100x120"0,7*4</t>
  </si>
  <si>
    <t xml:space="preserve">"stříška schodiště" </t>
  </si>
  <si>
    <t>"vazný trám 180x120"1,6+2,4+2,9+3,1+2,9+2,4+1,6</t>
  </si>
  <si>
    <t>"krokve 160x120" 1,9+2,8+3,4+3,6+3,4+2,8+1,9</t>
  </si>
  <si>
    <t>71</t>
  </si>
  <si>
    <t>60512130</t>
  </si>
  <si>
    <t>hranol stavební řezivo průřezu do 224cm2 do dl 6m</t>
  </si>
  <si>
    <t>-1194885481</t>
  </si>
  <si>
    <t>"160x120" (0,16*0,12)*1,632*2</t>
  </si>
  <si>
    <t>"120x100" (0,12*0,1)*(1,4*2+0,7*2)</t>
  </si>
  <si>
    <t>"krokev 120x120"(0,12*0,12)*1,75*5</t>
  </si>
  <si>
    <t>"vazný trám 120x120" (0,12*0,12)*(1,5*5+0,2*5)</t>
  </si>
  <si>
    <t>"vaznice 120x120" (0,12*0,12)*(4,7+5,0*2)</t>
  </si>
  <si>
    <t>"sloupek zastřešení 120x120" (0,12*0,12)*0,6*5</t>
  </si>
  <si>
    <t>"pásky 100x120"(0,1*0,12)*0,7*4</t>
  </si>
  <si>
    <t>"vazný trám 180x120"(0,18*0,12)*(1,6+2,4+2,9+3,1+2,9+2,4+1,6)</t>
  </si>
  <si>
    <t>"krokve 160x120" (0,16*0,12)*(1,9+2,8+3,4+3,6+3,4+2,8+1,9)</t>
  </si>
  <si>
    <t>1,395*1,1 'Přepočtené koeficientem množství</t>
  </si>
  <si>
    <t>72</t>
  </si>
  <si>
    <t>762332534</t>
  </si>
  <si>
    <t>Montáž vázaných kcí krovů pravidelných z řeziva hoblovaného průřezové pl přes 288 do 450 cm2</t>
  </si>
  <si>
    <t>-508137427</t>
  </si>
  <si>
    <t xml:space="preserve">" stříška schodiště" </t>
  </si>
  <si>
    <t>"pozednice 180x180" (1,5+1,2+1,2+1,2+1,2+1,5)</t>
  </si>
  <si>
    <t>"pozednice 160x180" (1,4+1,4)</t>
  </si>
  <si>
    <t>"vrcholová vaznice 190x190" (1,4+1,4)</t>
  </si>
  <si>
    <t>73</t>
  </si>
  <si>
    <t>60512140</t>
  </si>
  <si>
    <t>hranol stavební řezivo průřezu do 450cm2 do dl 6m</t>
  </si>
  <si>
    <t>19770538</t>
  </si>
  <si>
    <t xml:space="preserve">"krov věže" </t>
  </si>
  <si>
    <t>"pozednice 180x180" (0,18*0,18)*(1,5+1,2+1,2+1,2+1,2+1,5)</t>
  </si>
  <si>
    <t>"pozednice 160x180" (0,16*0,18)*(1,4+1,4)</t>
  </si>
  <si>
    <t>"vrcholová vaznice 190x190" (0,19*0,19)*(1,4+1,4)</t>
  </si>
  <si>
    <t>74</t>
  </si>
  <si>
    <t>762342314</t>
  </si>
  <si>
    <t>Montáž laťování na střechách složitých sklonu do 60° osové vzdálenosti do 360 mm</t>
  </si>
  <si>
    <t>-1557808089</t>
  </si>
  <si>
    <t>"stříška nad vstupem"1,6*6</t>
  </si>
  <si>
    <t>"střecha nad ochozem" (7*4,33+8*4,5)</t>
  </si>
  <si>
    <t>"střecha nad věžičkou dvoutřetinový jehlan"((1,88+19,8)/2*12)/3*2</t>
  </si>
  <si>
    <t>75</t>
  </si>
  <si>
    <t>60514114</t>
  </si>
  <si>
    <t>řezivo jehličnaté lať impregnovaná dl 4 m</t>
  </si>
  <si>
    <t>1292989563</t>
  </si>
  <si>
    <t>"stříška nad vstupem"(0,025*0,05)*1,6*6</t>
  </si>
  <si>
    <t>"střecha nad lávkou" (0,025*0,05)*(7*4,33+8*4,5)</t>
  </si>
  <si>
    <t>"střecha nad věžičkou dvoutřetinový jehlan"(0,025*0,05)*(1,88+19,8)/2*12/3*2</t>
  </si>
  <si>
    <t>0,203*1,1 'Přepočtené koeficientem množství</t>
  </si>
  <si>
    <t>76</t>
  </si>
  <si>
    <t>762395000</t>
  </si>
  <si>
    <t>Spojovací prostředky krovů, bednění, laťování, nadstřešních konstrukcí</t>
  </si>
  <si>
    <t>2096399686</t>
  </si>
  <si>
    <t>1,535+0,435+0,223</t>
  </si>
  <si>
    <t>77</t>
  </si>
  <si>
    <t>762713121</t>
  </si>
  <si>
    <t>Montáž prostorové vázané kce z hoblovaného řeziva průřezové pl přes 120 do 224 cm2</t>
  </si>
  <si>
    <t>-2059015580</t>
  </si>
  <si>
    <t>"ochoz"</t>
  </si>
  <si>
    <t>"sloupky 120x120" (2,8+2,3+5,5)*2</t>
  </si>
  <si>
    <t>78</t>
  </si>
  <si>
    <t>269545693</t>
  </si>
  <si>
    <t>"sloupky 120x120" (0,12*0,12)*(2,8+2,3+5,5)*2</t>
  </si>
  <si>
    <t>79</t>
  </si>
  <si>
    <t>762795000</t>
  </si>
  <si>
    <t>Spojovací prostředky pro montáž prostorových vázaných kcí</t>
  </si>
  <si>
    <t>1560000988</t>
  </si>
  <si>
    <t>80</t>
  </si>
  <si>
    <t>998762202</t>
  </si>
  <si>
    <t>Přesun hmot procentní pro kce tesařské v objektech v do 12 m</t>
  </si>
  <si>
    <t>%</t>
  </si>
  <si>
    <t>229736519</t>
  </si>
  <si>
    <t>764</t>
  </si>
  <si>
    <t>Konstrukce klempířské</t>
  </si>
  <si>
    <t>81</t>
  </si>
  <si>
    <t>764100000</t>
  </si>
  <si>
    <t>K01 Oplechování pultové střechy ochozu olověný plech tl.0,7mm rš 80 mm</t>
  </si>
  <si>
    <t>924308103</t>
  </si>
  <si>
    <t>82</t>
  </si>
  <si>
    <t>764110000</t>
  </si>
  <si>
    <t>K02 Napojení střechy schodiš´tové dveře na věž olověný plech tl.0,7mm rš 80 mm</t>
  </si>
  <si>
    <t>-487764756</t>
  </si>
  <si>
    <t>83</t>
  </si>
  <si>
    <t>998764202</t>
  </si>
  <si>
    <t>Přesun hmot procentní pro konstrukce klempířské v objektech v přes 6 do 12 m</t>
  </si>
  <si>
    <t>1009889212</t>
  </si>
  <si>
    <t>765</t>
  </si>
  <si>
    <t>Krytina skládaná</t>
  </si>
  <si>
    <t>84</t>
  </si>
  <si>
    <t>765164022</t>
  </si>
  <si>
    <t>Krytina ze šindelů dřevěných dl 400 mm dvojité krytí rovné na laťování Pz hřeby sklon do 45°</t>
  </si>
  <si>
    <t>-2035327723</t>
  </si>
  <si>
    <t>"stříška nad vstupem"1,6*1,5</t>
  </si>
  <si>
    <t>"střecha nad lávkou" 3,8*(4,33+4,5)/2</t>
  </si>
  <si>
    <t>"střecha nad věžičkou dvoutřetinový kužel" (3,14*(3,765*0,5)*(3,765*0,5)+3,14*(3,765*0,5)*3,9)/3*2</t>
  </si>
  <si>
    <t>85</t>
  </si>
  <si>
    <t>998765202</t>
  </si>
  <si>
    <t>Přesun hmot procentní pro krytiny skládané v objektech v přes 6 do 12 m</t>
  </si>
  <si>
    <t>2093436808</t>
  </si>
  <si>
    <t>766</t>
  </si>
  <si>
    <t>Konstrukce truhlářské</t>
  </si>
  <si>
    <t>86</t>
  </si>
  <si>
    <t>766028100</t>
  </si>
  <si>
    <t xml:space="preserve">D.01 D+M Dveře 880x1750mm jednokřídlé otevíravé svlakové, zárubeň dřevěný rám,  vč. kování </t>
  </si>
  <si>
    <t>-1993155771</t>
  </si>
  <si>
    <t>87</t>
  </si>
  <si>
    <t>766028200</t>
  </si>
  <si>
    <t xml:space="preserve">D.11 D+M Dveře 1070x1665mm jednokřídlé otevíravé třívrstvé, kopie, repasovat kamenné ostění,  vč. kování </t>
  </si>
  <si>
    <t>1526842361</t>
  </si>
  <si>
    <t>88</t>
  </si>
  <si>
    <t>766028300</t>
  </si>
  <si>
    <t xml:space="preserve">D.12 D+M Dveře 900x1900mm jednokřídlé otevíravé třívrstvé, dřevěná trámové zárubeň,  vč. kování </t>
  </si>
  <si>
    <t>1041959836</t>
  </si>
  <si>
    <t>89</t>
  </si>
  <si>
    <t>766028400</t>
  </si>
  <si>
    <t xml:space="preserve">D.21 D+M Dveře 900x1900mm jednokřídlé otevíravé třívrstvé, dřevěná trámové zárubeň,  vč. kování </t>
  </si>
  <si>
    <t>870613418</t>
  </si>
  <si>
    <t>90</t>
  </si>
  <si>
    <t>766028500</t>
  </si>
  <si>
    <t xml:space="preserve">D.22 D+M Dveře 730x1970mm jednokřídlé otevíravé, replika gotických dveří pobíjených železnými pláty a šikmo kladenými pásy, opravený gotický portál doplněný umělým kamenem,  vč. kování </t>
  </si>
  <si>
    <t>1022580239</t>
  </si>
  <si>
    <t>91</t>
  </si>
  <si>
    <t>766311000</t>
  </si>
  <si>
    <t>T01 Dřevěné zábradlí pavlače z opracovného smrkového dřeva, nátěr</t>
  </si>
  <si>
    <t>280980045</t>
  </si>
  <si>
    <t>92</t>
  </si>
  <si>
    <t>766610010</t>
  </si>
  <si>
    <t>O.01 Okno jednokřídlé otevíravé min.560/865 ocelová mříž provlékaná nové, oprava stávajícího ostění</t>
  </si>
  <si>
    <t>-917196815</t>
  </si>
  <si>
    <t>93</t>
  </si>
  <si>
    <t>766610020</t>
  </si>
  <si>
    <t>O.02 Okenice dřevění dvoukřídlá 1025/720, , dřevěný rám, doplnění a oprava ostění</t>
  </si>
  <si>
    <t>-1101340646</t>
  </si>
  <si>
    <t>94</t>
  </si>
  <si>
    <t>766610110</t>
  </si>
  <si>
    <t xml:space="preserve">O.11 síť proti ptákům 285/1965, na vnějším líci fasády, vč.probourání otvoru  ve stopě cihelného ostění</t>
  </si>
  <si>
    <t>-497985452</t>
  </si>
  <si>
    <t>95</t>
  </si>
  <si>
    <t>766610120</t>
  </si>
  <si>
    <t>O.12 síť proti ptákům 180/1455, na vnějším líci fasády, vč.probourání otvoru ve stopě cihelného ostění</t>
  </si>
  <si>
    <t>-1987987938</t>
  </si>
  <si>
    <t>96</t>
  </si>
  <si>
    <t>766610210</t>
  </si>
  <si>
    <t xml:space="preserve">O.21 okno jednokřídlé 1190/440-550 neotvíravé, dřevěný rám </t>
  </si>
  <si>
    <t>1555560781</t>
  </si>
  <si>
    <t>97</t>
  </si>
  <si>
    <t>766610220</t>
  </si>
  <si>
    <t xml:space="preserve">O.22 okno jednokřídlé 400/600 otvíravé, dřevěný rám </t>
  </si>
  <si>
    <t>1405275647</t>
  </si>
  <si>
    <t>98</t>
  </si>
  <si>
    <t>766610230</t>
  </si>
  <si>
    <t xml:space="preserve">O.23 okno jednokřídlé 300/550 otvíravé ze skleněných tabulek, dřevěný rám </t>
  </si>
  <si>
    <t>1573987604</t>
  </si>
  <si>
    <t>99</t>
  </si>
  <si>
    <t>766610240</t>
  </si>
  <si>
    <t xml:space="preserve">O.24 okno dvoukřídlé 1020/1295 otvíravé imitace renesančního okna, dřevěný rám </t>
  </si>
  <si>
    <t>282582574</t>
  </si>
  <si>
    <t>100</t>
  </si>
  <si>
    <t>766610310</t>
  </si>
  <si>
    <t xml:space="preserve">O.31 okno dvoukřídlé 1305/1505 neotvíravé,  dřevěný rám </t>
  </si>
  <si>
    <t>-2113697954</t>
  </si>
  <si>
    <t>101</t>
  </si>
  <si>
    <t>766610320</t>
  </si>
  <si>
    <t xml:space="preserve">O.32 okno dvoukřídlé 655/1055 otvíravá větracítabulka, imitace renesančního okna,  dřevěný rám </t>
  </si>
  <si>
    <t>-1232652840</t>
  </si>
  <si>
    <t>102</t>
  </si>
  <si>
    <t>766610330</t>
  </si>
  <si>
    <t xml:space="preserve">O.33 okno dvoukřídlé 650/1040 otvíravá větrací tabulka, imitace renesančního okna,  dřevěný rám </t>
  </si>
  <si>
    <t>-990146501</t>
  </si>
  <si>
    <t>103</t>
  </si>
  <si>
    <t>766610340</t>
  </si>
  <si>
    <t xml:space="preserve">O.34 okno dvoukřídlé 540/1070 otvíravá větrací tabulka, imitace renesančního okna,  dřevěný rám </t>
  </si>
  <si>
    <t>-831970885</t>
  </si>
  <si>
    <t>104</t>
  </si>
  <si>
    <t>766610410</t>
  </si>
  <si>
    <t xml:space="preserve">O.41 okno jednokřídlé 705/1445 neotvíravé,  dřevěný rám </t>
  </si>
  <si>
    <t>-1560457402</t>
  </si>
  <si>
    <t>105</t>
  </si>
  <si>
    <t>766610420</t>
  </si>
  <si>
    <t xml:space="preserve">O.42 okno jednokřídlé 775/1455 větrací otvíravá tabulka,  dřevěný rám </t>
  </si>
  <si>
    <t>795986385</t>
  </si>
  <si>
    <t>106</t>
  </si>
  <si>
    <t>766610430</t>
  </si>
  <si>
    <t xml:space="preserve">O.43 okno jednokřídlé 500/1240 neotvíravé,  dřevěný rám </t>
  </si>
  <si>
    <t>-1992725713</t>
  </si>
  <si>
    <t>107</t>
  </si>
  <si>
    <t>766610440</t>
  </si>
  <si>
    <t xml:space="preserve">O.44 okno dvoukřídlé 960/365 neotvíravé s větrací otevíratelnou tabulkou,  dřevěný rám </t>
  </si>
  <si>
    <t>1816845912</t>
  </si>
  <si>
    <t>108</t>
  </si>
  <si>
    <t>766610450</t>
  </si>
  <si>
    <t xml:space="preserve">O.45 okno jednokřídlé 505/940 otvíravé,  dřevěný rám </t>
  </si>
  <si>
    <t>1878765577</t>
  </si>
  <si>
    <t>109</t>
  </si>
  <si>
    <t>766610460</t>
  </si>
  <si>
    <t xml:space="preserve">O.46 okno jednokřídlé 520/1135 otvíravé,  dřevěný rám </t>
  </si>
  <si>
    <t>-1738327815</t>
  </si>
  <si>
    <t>110</t>
  </si>
  <si>
    <t>766691914</t>
  </si>
  <si>
    <t>Vyvěšení nebo zavěšení dřevěných křídel dveří pl do 2 m2</t>
  </si>
  <si>
    <t>-401221962</t>
  </si>
  <si>
    <t>"východ 1.PP" 1</t>
  </si>
  <si>
    <t>111</t>
  </si>
  <si>
    <t>998766202</t>
  </si>
  <si>
    <t>Přesun hmot procentní pro kce truhlářské v objektech v přes 6 do 12 m</t>
  </si>
  <si>
    <t>35392567</t>
  </si>
  <si>
    <t>767</t>
  </si>
  <si>
    <t>Konstrukce zámečnické</t>
  </si>
  <si>
    <t>112</t>
  </si>
  <si>
    <t>767163200</t>
  </si>
  <si>
    <t>Z01 zábradlí schodiště, ocelové madlo práškově lakované</t>
  </si>
  <si>
    <t>-2095138761</t>
  </si>
  <si>
    <t>113</t>
  </si>
  <si>
    <t>998767202</t>
  </si>
  <si>
    <t>Přesun hmot procentní pro zámečnické konstrukce v objektech v přes 6 do 12 m</t>
  </si>
  <si>
    <t>-723612320</t>
  </si>
  <si>
    <t>Práce a dodávky M</t>
  </si>
  <si>
    <t>21-M</t>
  </si>
  <si>
    <t>Elektromontáže</t>
  </si>
  <si>
    <t>114</t>
  </si>
  <si>
    <t>2101</t>
  </si>
  <si>
    <t>Elektroinstalace (samostatný rozpočet)</t>
  </si>
  <si>
    <t>1063004163</t>
  </si>
  <si>
    <t>Naklady - Náklady spojené s umístěním stavby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</si>
  <si>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</si>
  <si>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</si>
  <si>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</si>
  <si>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</si>
  <si>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</si>
  <si>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</si>
  <si>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</si>
  <si>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</si>
  <si>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</si>
  <si>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010001000</t>
  </si>
  <si>
    <t>Průzkumné, geodetické práce</t>
  </si>
  <si>
    <t>…</t>
  </si>
  <si>
    <t>1024</t>
  </si>
  <si>
    <t>1132899821</t>
  </si>
  <si>
    <t>013002000</t>
  </si>
  <si>
    <t xml:space="preserve">Projektové práce-dodavatelská dokumentace </t>
  </si>
  <si>
    <t>1695497649</t>
  </si>
  <si>
    <t>VRN3</t>
  </si>
  <si>
    <t>Zařízení staveniště</t>
  </si>
  <si>
    <t>030001000</t>
  </si>
  <si>
    <t>1453017081</t>
  </si>
  <si>
    <t>VRN4</t>
  </si>
  <si>
    <t>Inženýrská činnost</t>
  </si>
  <si>
    <t>045002000</t>
  </si>
  <si>
    <t>Kompletační a koordinační činnost</t>
  </si>
  <si>
    <t>-280125854</t>
  </si>
  <si>
    <t>VRN5</t>
  </si>
  <si>
    <t>Finanční náklady</t>
  </si>
  <si>
    <t>052002000</t>
  </si>
  <si>
    <t>Finanční rezerva</t>
  </si>
  <si>
    <t>-1796845626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</si>
</sst>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S4" s="19" t="s">
        <v>11</v>
      </c>
    </row>
    <row r="5" s="1" customFormat="1" ht="12" customHeight="1">
      <c r="B5" s="22"/>
      <c r="D5" s="25" t="s">
        <v>12</v>
      </c>
      <c r="K5" s="26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S5" s="19" t="s">
        <v>6</v>
      </c>
    </row>
    <row r="6" s="1" customFormat="1" ht="36.96" customHeight="1">
      <c r="B6" s="22"/>
      <c r="D6" s="27" t="s">
        <v>14</v>
      </c>
      <c r="K6" s="28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S6" s="19" t="s">
        <v>6</v>
      </c>
    </row>
    <row r="7" s="1" customFormat="1" ht="12" customHeight="1">
      <c r="B7" s="22"/>
      <c r="D7" s="29" t="s">
        <v>16</v>
      </c>
      <c r="K7" s="26" t="s">
        <v>1</v>
      </c>
      <c r="AK7" s="29" t="s">
        <v>17</v>
      </c>
      <c r="AN7" s="26" t="s">
        <v>1</v>
      </c>
      <c r="AR7" s="22"/>
      <c r="BS7" s="19" t="s">
        <v>6</v>
      </c>
    </row>
    <row r="8" s="1" customFormat="1" ht="12" customHeight="1">
      <c r="B8" s="22"/>
      <c r="D8" s="29" t="s">
        <v>18</v>
      </c>
      <c r="K8" s="26" t="s">
        <v>19</v>
      </c>
      <c r="AK8" s="29" t="s">
        <v>20</v>
      </c>
      <c r="AN8" s="26" t="s">
        <v>21</v>
      </c>
      <c r="AR8" s="22"/>
      <c r="BS8" s="19" t="s">
        <v>6</v>
      </c>
    </row>
    <row r="9" s="1" customFormat="1" ht="14.4" customHeight="1">
      <c r="B9" s="22"/>
      <c r="AR9" s="22"/>
      <c r="BS9" s="19" t="s">
        <v>6</v>
      </c>
    </row>
    <row r="10" s="1" customFormat="1" ht="12" customHeight="1">
      <c r="B10" s="22"/>
      <c r="D10" s="29" t="s">
        <v>22</v>
      </c>
      <c r="AK10" s="29" t="s">
        <v>23</v>
      </c>
      <c r="AN10" s="26" t="s">
        <v>1</v>
      </c>
      <c r="AR10" s="22"/>
      <c r="BS10" s="19" t="s">
        <v>6</v>
      </c>
    </row>
    <row r="11" s="1" customFormat="1" ht="18.48" customHeight="1">
      <c r="B11" s="22"/>
      <c r="E11" s="26" t="s">
        <v>24</v>
      </c>
      <c r="AK11" s="29" t="s">
        <v>25</v>
      </c>
      <c r="AN11" s="26" t="s">
        <v>1</v>
      </c>
      <c r="AR11" s="22"/>
      <c r="BS11" s="19" t="s">
        <v>6</v>
      </c>
    </row>
    <row r="12" s="1" customFormat="1" ht="6.96" customHeight="1">
      <c r="B12" s="22"/>
      <c r="AR12" s="22"/>
      <c r="BS12" s="19" t="s">
        <v>6</v>
      </c>
    </row>
    <row r="13" s="1" customFormat="1" ht="12" customHeight="1">
      <c r="B13" s="22"/>
      <c r="D13" s="29" t="s">
        <v>26</v>
      </c>
      <c r="AK13" s="29" t="s">
        <v>23</v>
      </c>
      <c r="AN13" s="26" t="s">
        <v>1</v>
      </c>
      <c r="AR13" s="22"/>
      <c r="BS13" s="19" t="s">
        <v>6</v>
      </c>
    </row>
    <row r="14">
      <c r="B14" s="22"/>
      <c r="E14" s="26" t="s">
        <v>27</v>
      </c>
      <c r="AK14" s="29" t="s">
        <v>25</v>
      </c>
      <c r="AN14" s="26" t="s">
        <v>1</v>
      </c>
      <c r="AR14" s="22"/>
      <c r="BS14" s="19" t="s">
        <v>6</v>
      </c>
    </row>
    <row r="15" s="1" customFormat="1" ht="6.96" customHeight="1">
      <c r="B15" s="22"/>
      <c r="AR15" s="22"/>
      <c r="BS15" s="19" t="s">
        <v>3</v>
      </c>
    </row>
    <row r="16" s="1" customFormat="1" ht="12" customHeight="1">
      <c r="B16" s="22"/>
      <c r="D16" s="29" t="s">
        <v>28</v>
      </c>
      <c r="AK16" s="29" t="s">
        <v>23</v>
      </c>
      <c r="AN16" s="26" t="s">
        <v>1</v>
      </c>
      <c r="AR16" s="22"/>
      <c r="BS16" s="19" t="s">
        <v>3</v>
      </c>
    </row>
    <row r="17" s="1" customFormat="1" ht="18.48" customHeight="1">
      <c r="B17" s="22"/>
      <c r="E17" s="26" t="s">
        <v>29</v>
      </c>
      <c r="AK17" s="29" t="s">
        <v>25</v>
      </c>
      <c r="AN17" s="26" t="s">
        <v>1</v>
      </c>
      <c r="AR17" s="22"/>
      <c r="BS17" s="19" t="s">
        <v>30</v>
      </c>
    </row>
    <row r="18" s="1" customFormat="1" ht="6.96" customHeight="1">
      <c r="B18" s="22"/>
      <c r="AR18" s="22"/>
      <c r="BS18" s="19" t="s">
        <v>6</v>
      </c>
    </row>
    <row r="19" s="1" customFormat="1" ht="12" customHeight="1">
      <c r="B19" s="22"/>
      <c r="D19" s="29" t="s">
        <v>31</v>
      </c>
      <c r="AK19" s="29" t="s">
        <v>23</v>
      </c>
      <c r="AN19" s="26" t="s">
        <v>1</v>
      </c>
      <c r="AR19" s="22"/>
      <c r="BS19" s="19" t="s">
        <v>6</v>
      </c>
    </row>
    <row r="20" s="1" customFormat="1" ht="18.48" customHeight="1">
      <c r="B20" s="22"/>
      <c r="E20" s="26" t="s">
        <v>27</v>
      </c>
      <c r="AK20" s="29" t="s">
        <v>25</v>
      </c>
      <c r="AN20" s="26" t="s">
        <v>1</v>
      </c>
      <c r="AR20" s="22"/>
      <c r="BS20" s="19" t="s">
        <v>30</v>
      </c>
    </row>
    <row r="21" s="1" customFormat="1" ht="6.96" customHeight="1">
      <c r="B21" s="22"/>
      <c r="AR21" s="22"/>
    </row>
    <row r="22" s="1" customFormat="1" ht="12" customHeight="1">
      <c r="B22" s="22"/>
      <c r="D22" s="29" t="s">
        <v>32</v>
      </c>
      <c r="AR22" s="22"/>
    </row>
    <row r="23" s="1" customFormat="1" ht="16.5" customHeight="1">
      <c r="B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R23" s="22"/>
    </row>
    <row r="24" s="1" customFormat="1" ht="6.96" customHeight="1">
      <c r="B24" s="22"/>
      <c r="AR24" s="22"/>
    </row>
    <row r="25" s="1" customFormat="1" ht="6.96" customHeight="1">
      <c r="B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2"/>
    </row>
    <row r="26" s="2" customFormat="1" ht="25.92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4636073.4800000004</v>
      </c>
      <c r="AL26" s="35"/>
      <c r="AM26" s="35"/>
      <c r="AN26" s="35"/>
      <c r="AO26" s="35"/>
      <c r="AP26" s="32"/>
      <c r="AQ26" s="32"/>
      <c r="AR26" s="33"/>
      <c r="B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32"/>
    </row>
    <row r="28" s="2" customForma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34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35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36</v>
      </c>
      <c r="AL28" s="37"/>
      <c r="AM28" s="37"/>
      <c r="AN28" s="37"/>
      <c r="AO28" s="37"/>
      <c r="AP28" s="32"/>
      <c r="AQ28" s="32"/>
      <c r="AR28" s="33"/>
      <c r="BE28" s="32"/>
    </row>
    <row r="29" s="3" customFormat="1" ht="14.4" customHeight="1">
      <c r="A29" s="3"/>
      <c r="B29" s="38"/>
      <c r="C29" s="3"/>
      <c r="D29" s="29" t="s">
        <v>37</v>
      </c>
      <c r="E29" s="3"/>
      <c r="F29" s="29" t="s">
        <v>38</v>
      </c>
      <c r="G29" s="3"/>
      <c r="H29" s="3"/>
      <c r="I29" s="3"/>
      <c r="J29" s="3"/>
      <c r="K29" s="3"/>
      <c r="L29" s="39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0">
        <f>ROUND(AZ94, 2)</f>
        <v>4636073.4800000004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0">
        <f>ROUND(AV94, 2)</f>
        <v>973575.43000000005</v>
      </c>
      <c r="AL29" s="3"/>
      <c r="AM29" s="3"/>
      <c r="AN29" s="3"/>
      <c r="AO29" s="3"/>
      <c r="AP29" s="3"/>
      <c r="AQ29" s="3"/>
      <c r="AR29" s="38"/>
      <c r="BE29" s="3"/>
    </row>
    <row r="30" s="3" customFormat="1" ht="14.4" customHeight="1">
      <c r="A30" s="3"/>
      <c r="B30" s="38"/>
      <c r="C30" s="3"/>
      <c r="D30" s="3"/>
      <c r="E30" s="3"/>
      <c r="F30" s="29" t="s">
        <v>39</v>
      </c>
      <c r="G30" s="3"/>
      <c r="H30" s="3"/>
      <c r="I30" s="3"/>
      <c r="J30" s="3"/>
      <c r="K30" s="3"/>
      <c r="L30" s="39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0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0">
        <f>ROUND(AW94, 2)</f>
        <v>0</v>
      </c>
      <c r="AL30" s="3"/>
      <c r="AM30" s="3"/>
      <c r="AN30" s="3"/>
      <c r="AO30" s="3"/>
      <c r="AP30" s="3"/>
      <c r="AQ30" s="3"/>
      <c r="AR30" s="38"/>
      <c r="BE30" s="3"/>
    </row>
    <row r="31" hidden="1" s="3" customFormat="1" ht="14.4" customHeight="1">
      <c r="A31" s="3"/>
      <c r="B31" s="38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39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0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0">
        <v>0</v>
      </c>
      <c r="AL31" s="3"/>
      <c r="AM31" s="3"/>
      <c r="AN31" s="3"/>
      <c r="AO31" s="3"/>
      <c r="AP31" s="3"/>
      <c r="AQ31" s="3"/>
      <c r="AR31" s="38"/>
      <c r="BE31" s="3"/>
    </row>
    <row r="32" hidden="1" s="3" customFormat="1" ht="14.4" customHeight="1">
      <c r="A32" s="3"/>
      <c r="B32" s="38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39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0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0">
        <v>0</v>
      </c>
      <c r="AL32" s="3"/>
      <c r="AM32" s="3"/>
      <c r="AN32" s="3"/>
      <c r="AO32" s="3"/>
      <c r="AP32" s="3"/>
      <c r="AQ32" s="3"/>
      <c r="AR32" s="38"/>
      <c r="BE32" s="3"/>
    </row>
    <row r="33" hidden="1" s="3" customFormat="1" ht="14.4" customHeight="1">
      <c r="A33" s="3"/>
      <c r="B33" s="38"/>
      <c r="C33" s="3"/>
      <c r="D33" s="3"/>
      <c r="E33" s="3"/>
      <c r="F33" s="29" t="s">
        <v>42</v>
      </c>
      <c r="G33" s="3"/>
      <c r="H33" s="3"/>
      <c r="I33" s="3"/>
      <c r="J33" s="3"/>
      <c r="K33" s="3"/>
      <c r="L33" s="39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0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0">
        <v>0</v>
      </c>
      <c r="AL33" s="3"/>
      <c r="AM33" s="3"/>
      <c r="AN33" s="3"/>
      <c r="AO33" s="3"/>
      <c r="AP33" s="3"/>
      <c r="AQ33" s="3"/>
      <c r="AR33" s="38"/>
      <c r="BE33" s="3"/>
    </row>
    <row r="34" s="2" customFormat="1" ht="6.96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="2" customFormat="1" ht="25.92" customHeight="1">
      <c r="A35" s="32"/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45" t="s">
        <v>45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5609648.9100000001</v>
      </c>
      <c r="AL35" s="43"/>
      <c r="AM35" s="43"/>
      <c r="AN35" s="43"/>
      <c r="AO35" s="47"/>
      <c r="AP35" s="41"/>
      <c r="AQ35" s="41"/>
      <c r="AR35" s="33"/>
      <c r="BE35" s="32"/>
    </row>
    <row r="36" s="2" customFormat="1" ht="6.96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R49" s="48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2"/>
      <c r="B60" s="33"/>
      <c r="C60" s="32"/>
      <c r="D60" s="51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1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1" t="s">
        <v>48</v>
      </c>
      <c r="AI60" s="35"/>
      <c r="AJ60" s="35"/>
      <c r="AK60" s="35"/>
      <c r="AL60" s="35"/>
      <c r="AM60" s="51" t="s">
        <v>49</v>
      </c>
      <c r="AN60" s="35"/>
      <c r="AO60" s="35"/>
      <c r="AP60" s="32"/>
      <c r="AQ60" s="32"/>
      <c r="AR60" s="33"/>
      <c r="BE60" s="32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2"/>
      <c r="B64" s="33"/>
      <c r="C64" s="32"/>
      <c r="D64" s="49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9" t="s">
        <v>51</v>
      </c>
      <c r="AI64" s="52"/>
      <c r="AJ64" s="52"/>
      <c r="AK64" s="52"/>
      <c r="AL64" s="52"/>
      <c r="AM64" s="52"/>
      <c r="AN64" s="52"/>
      <c r="AO64" s="52"/>
      <c r="AP64" s="32"/>
      <c r="AQ64" s="32"/>
      <c r="AR64" s="33"/>
      <c r="BE64" s="32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2"/>
      <c r="B75" s="33"/>
      <c r="C75" s="32"/>
      <c r="D75" s="51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1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1" t="s">
        <v>48</v>
      </c>
      <c r="AI75" s="35"/>
      <c r="AJ75" s="35"/>
      <c r="AK75" s="35"/>
      <c r="AL75" s="35"/>
      <c r="AM75" s="51" t="s">
        <v>49</v>
      </c>
      <c r="AN75" s="35"/>
      <c r="AO75" s="35"/>
      <c r="AP75" s="32"/>
      <c r="AQ75" s="32"/>
      <c r="AR75" s="33"/>
      <c r="BE75" s="32"/>
    </row>
    <row r="76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="2" customFormat="1" ht="6.96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3"/>
      <c r="B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3"/>
      <c r="BE81" s="32"/>
    </row>
    <row r="82" s="2" customFormat="1" ht="24.96" customHeight="1">
      <c r="A82" s="32"/>
      <c r="B82" s="33"/>
      <c r="C82" s="23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="4" customFormat="1" ht="12" customHeight="1">
      <c r="A84" s="4"/>
      <c r="B84" s="57"/>
      <c r="C84" s="29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Hradenin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7"/>
      <c r="BE84" s="4"/>
    </row>
    <row r="85" s="5" customFormat="1" ht="36.96" customHeight="1">
      <c r="A85" s="5"/>
      <c r="B85" s="58"/>
      <c r="C85" s="59" t="s">
        <v>14</v>
      </c>
      <c r="D85" s="5"/>
      <c r="E85" s="5"/>
      <c r="F85" s="5"/>
      <c r="G85" s="5"/>
      <c r="H85" s="5"/>
      <c r="I85" s="5"/>
      <c r="J85" s="5"/>
      <c r="K85" s="5"/>
      <c r="L85" s="60" t="str">
        <f>K6</f>
        <v>1 Tvrz Hradenín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8"/>
      <c r="BE85" s="5"/>
    </row>
    <row r="86" s="2" customFormat="1" ht="6.96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="2" customFormat="1" ht="12" customHeight="1">
      <c r="A87" s="32"/>
      <c r="B87" s="33"/>
      <c r="C87" s="29" t="s">
        <v>18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Hradenín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9" t="s">
        <v>20</v>
      </c>
      <c r="AJ87" s="32"/>
      <c r="AK87" s="32"/>
      <c r="AL87" s="32"/>
      <c r="AM87" s="62" t="str">
        <f>IF(AN8= "","",AN8)</f>
        <v>20. 3. 2023</v>
      </c>
      <c r="AN87" s="62"/>
      <c r="AO87" s="32"/>
      <c r="AP87" s="32"/>
      <c r="AQ87" s="32"/>
      <c r="AR87" s="33"/>
      <c r="B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="2" customFormat="1" ht="15.15" customHeight="1">
      <c r="A89" s="32"/>
      <c r="B89" s="33"/>
      <c r="C89" s="29" t="s">
        <v>22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Regionální muzeum v Kolíně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9" t="s">
        <v>28</v>
      </c>
      <c r="AJ89" s="32"/>
      <c r="AK89" s="32"/>
      <c r="AL89" s="32"/>
      <c r="AM89" s="63" t="str">
        <f>IF(E17="","",E17)</f>
        <v>IHARCH s.r.o.</v>
      </c>
      <c r="AN89" s="4"/>
      <c r="AO89" s="4"/>
      <c r="AP89" s="4"/>
      <c r="AQ89" s="32"/>
      <c r="AR89" s="33"/>
      <c r="AS89" s="64" t="s">
        <v>53</v>
      </c>
      <c r="AT89" s="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2"/>
    </row>
    <row r="90" s="2" customFormat="1" ht="15.15" customHeight="1">
      <c r="A90" s="32"/>
      <c r="B90" s="33"/>
      <c r="C90" s="29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9" t="s">
        <v>31</v>
      </c>
      <c r="AJ90" s="32"/>
      <c r="AK90" s="32"/>
      <c r="AL90" s="32"/>
      <c r="AM90" s="63" t="str">
        <f>IF(E20="","",E20)</f>
        <v xml:space="preserve"> </v>
      </c>
      <c r="AN90" s="4"/>
      <c r="AO90" s="4"/>
      <c r="AP90" s="4"/>
      <c r="AQ90" s="32"/>
      <c r="AR90" s="33"/>
      <c r="AS90" s="68"/>
      <c r="AT90" s="6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2"/>
    </row>
    <row r="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68"/>
      <c r="AT91" s="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2"/>
    </row>
    <row r="92" s="2" customFormat="1" ht="29.28" customHeight="1">
      <c r="A92" s="32"/>
      <c r="B92" s="33"/>
      <c r="C92" s="72" t="s">
        <v>54</v>
      </c>
      <c r="D92" s="73"/>
      <c r="E92" s="73"/>
      <c r="F92" s="73"/>
      <c r="G92" s="73"/>
      <c r="H92" s="74"/>
      <c r="I92" s="75" t="s">
        <v>55</v>
      </c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6" t="s">
        <v>56</v>
      </c>
      <c r="AH92" s="73"/>
      <c r="AI92" s="73"/>
      <c r="AJ92" s="73"/>
      <c r="AK92" s="73"/>
      <c r="AL92" s="73"/>
      <c r="AM92" s="73"/>
      <c r="AN92" s="75" t="s">
        <v>57</v>
      </c>
      <c r="AO92" s="73"/>
      <c r="AP92" s="77"/>
      <c r="AQ92" s="78" t="s">
        <v>58</v>
      </c>
      <c r="AR92" s="33"/>
      <c r="AS92" s="79" t="s">
        <v>59</v>
      </c>
      <c r="AT92" s="80" t="s">
        <v>60</v>
      </c>
      <c r="AU92" s="80" t="s">
        <v>61</v>
      </c>
      <c r="AV92" s="80" t="s">
        <v>62</v>
      </c>
      <c r="AW92" s="80" t="s">
        <v>63</v>
      </c>
      <c r="AX92" s="80" t="s">
        <v>64</v>
      </c>
      <c r="AY92" s="80" t="s">
        <v>65</v>
      </c>
      <c r="AZ92" s="80" t="s">
        <v>66</v>
      </c>
      <c r="BA92" s="80" t="s">
        <v>67</v>
      </c>
      <c r="BB92" s="80" t="s">
        <v>68</v>
      </c>
      <c r="BC92" s="80" t="s">
        <v>69</v>
      </c>
      <c r="BD92" s="81" t="s">
        <v>70</v>
      </c>
      <c r="BE92" s="32"/>
    </row>
    <row r="93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82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4"/>
      <c r="BE93" s="32"/>
    </row>
    <row r="94" s="6" customFormat="1" ht="32.4" customHeight="1">
      <c r="A94" s="6"/>
      <c r="B94" s="85"/>
      <c r="C94" s="86" t="s">
        <v>71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8">
        <f>ROUND(SUM(AG95:AG96),2)</f>
        <v>4636073.4800000004</v>
      </c>
      <c r="AH94" s="88"/>
      <c r="AI94" s="88"/>
      <c r="AJ94" s="88"/>
      <c r="AK94" s="88"/>
      <c r="AL94" s="88"/>
      <c r="AM94" s="88"/>
      <c r="AN94" s="89">
        <f>SUM(AG94,AT94)</f>
        <v>5609648.9100000001</v>
      </c>
      <c r="AO94" s="89"/>
      <c r="AP94" s="89"/>
      <c r="AQ94" s="90" t="s">
        <v>1</v>
      </c>
      <c r="AR94" s="85"/>
      <c r="AS94" s="91">
        <f>ROUND(SUM(AS95:AS96),2)</f>
        <v>0</v>
      </c>
      <c r="AT94" s="92">
        <f>ROUND(SUM(AV94:AW94),2)</f>
        <v>973575.43000000005</v>
      </c>
      <c r="AU94" s="93">
        <f>ROUND(SUM(AU95:AU96),5)</f>
        <v>2917.0590299999999</v>
      </c>
      <c r="AV94" s="92">
        <f>ROUND(AZ94*L29,2)</f>
        <v>973575.43000000005</v>
      </c>
      <c r="AW94" s="92">
        <f>ROUND(BA94*L30,2)</f>
        <v>0</v>
      </c>
      <c r="AX94" s="92">
        <f>ROUND(BB94*L29,2)</f>
        <v>0</v>
      </c>
      <c r="AY94" s="92">
        <f>ROUND(BC94*L30,2)</f>
        <v>0</v>
      </c>
      <c r="AZ94" s="92">
        <f>ROUND(SUM(AZ95:AZ96),2)</f>
        <v>4636073.4800000004</v>
      </c>
      <c r="BA94" s="92">
        <f>ROUND(SUM(BA95:BA96),2)</f>
        <v>0</v>
      </c>
      <c r="BB94" s="92">
        <f>ROUND(SUM(BB95:BB96),2)</f>
        <v>0</v>
      </c>
      <c r="BC94" s="92">
        <f>ROUND(SUM(BC95:BC96),2)</f>
        <v>0</v>
      </c>
      <c r="BD94" s="94">
        <f>ROUND(SUM(BD95:BD96),2)</f>
        <v>0</v>
      </c>
      <c r="BE94" s="6"/>
      <c r="BS94" s="95" t="s">
        <v>72</v>
      </c>
      <c r="BT94" s="95" t="s">
        <v>73</v>
      </c>
      <c r="BU94" s="96" t="s">
        <v>74</v>
      </c>
      <c r="BV94" s="95" t="s">
        <v>75</v>
      </c>
      <c r="BW94" s="95" t="s">
        <v>4</v>
      </c>
      <c r="BX94" s="95" t="s">
        <v>76</v>
      </c>
      <c r="CL94" s="95" t="s">
        <v>1</v>
      </c>
    </row>
    <row r="95" s="7" customFormat="1" ht="16.5" customHeight="1">
      <c r="A95" s="97" t="s">
        <v>77</v>
      </c>
      <c r="B95" s="98"/>
      <c r="C95" s="99"/>
      <c r="D95" s="100" t="s">
        <v>78</v>
      </c>
      <c r="E95" s="100"/>
      <c r="F95" s="100"/>
      <c r="G95" s="100"/>
      <c r="H95" s="100"/>
      <c r="I95" s="101"/>
      <c r="J95" s="100" t="s">
        <v>79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2">
        <f>'1 - Oprava fasády věže tv...'!J30</f>
        <v>4219073.4800000004</v>
      </c>
      <c r="AH95" s="101"/>
      <c r="AI95" s="101"/>
      <c r="AJ95" s="101"/>
      <c r="AK95" s="101"/>
      <c r="AL95" s="101"/>
      <c r="AM95" s="101"/>
      <c r="AN95" s="102">
        <f>SUM(AG95,AT95)</f>
        <v>5105078.9100000001</v>
      </c>
      <c r="AO95" s="101"/>
      <c r="AP95" s="101"/>
      <c r="AQ95" s="103" t="s">
        <v>80</v>
      </c>
      <c r="AR95" s="98"/>
      <c r="AS95" s="104">
        <v>0</v>
      </c>
      <c r="AT95" s="105">
        <f>ROUND(SUM(AV95:AW95),2)</f>
        <v>886005.43000000005</v>
      </c>
      <c r="AU95" s="106">
        <f>'1 - Oprava fasády věže tv...'!P133</f>
        <v>2917.059029</v>
      </c>
      <c r="AV95" s="105">
        <f>'1 - Oprava fasády věže tv...'!J33</f>
        <v>886005.43000000005</v>
      </c>
      <c r="AW95" s="105">
        <f>'1 - Oprava fasády věže tv...'!J34</f>
        <v>0</v>
      </c>
      <c r="AX95" s="105">
        <f>'1 - Oprava fasády věže tv...'!J35</f>
        <v>0</v>
      </c>
      <c r="AY95" s="105">
        <f>'1 - Oprava fasády věže tv...'!J36</f>
        <v>0</v>
      </c>
      <c r="AZ95" s="105">
        <f>'1 - Oprava fasády věže tv...'!F33</f>
        <v>4219073.4800000004</v>
      </c>
      <c r="BA95" s="105">
        <f>'1 - Oprava fasády věže tv...'!F34</f>
        <v>0</v>
      </c>
      <c r="BB95" s="105">
        <f>'1 - Oprava fasády věže tv...'!F35</f>
        <v>0</v>
      </c>
      <c r="BC95" s="105">
        <f>'1 - Oprava fasády věže tv...'!F36</f>
        <v>0</v>
      </c>
      <c r="BD95" s="107">
        <f>'1 - Oprava fasády věže tv...'!F37</f>
        <v>0</v>
      </c>
      <c r="BE95" s="7"/>
      <c r="BT95" s="108" t="s">
        <v>78</v>
      </c>
      <c r="BV95" s="108" t="s">
        <v>75</v>
      </c>
      <c r="BW95" s="108" t="s">
        <v>81</v>
      </c>
      <c r="BX95" s="108" t="s">
        <v>4</v>
      </c>
      <c r="CL95" s="108" t="s">
        <v>1</v>
      </c>
      <c r="CM95" s="108" t="s">
        <v>82</v>
      </c>
    </row>
    <row r="96" s="7" customFormat="1" ht="16.5" customHeight="1">
      <c r="A96" s="97" t="s">
        <v>77</v>
      </c>
      <c r="B96" s="98"/>
      <c r="C96" s="99"/>
      <c r="D96" s="100" t="s">
        <v>83</v>
      </c>
      <c r="E96" s="100"/>
      <c r="F96" s="100"/>
      <c r="G96" s="100"/>
      <c r="H96" s="100"/>
      <c r="I96" s="101"/>
      <c r="J96" s="100" t="s">
        <v>84</v>
      </c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2">
        <f>'Naklady - Náklady spojené...'!J30</f>
        <v>417000</v>
      </c>
      <c r="AH96" s="101"/>
      <c r="AI96" s="101"/>
      <c r="AJ96" s="101"/>
      <c r="AK96" s="101"/>
      <c r="AL96" s="101"/>
      <c r="AM96" s="101"/>
      <c r="AN96" s="102">
        <f>SUM(AG96,AT96)</f>
        <v>504570</v>
      </c>
      <c r="AO96" s="101"/>
      <c r="AP96" s="101"/>
      <c r="AQ96" s="103" t="s">
        <v>80</v>
      </c>
      <c r="AR96" s="98"/>
      <c r="AS96" s="109">
        <v>0</v>
      </c>
      <c r="AT96" s="110">
        <f>ROUND(SUM(AV96:AW96),2)</f>
        <v>87570</v>
      </c>
      <c r="AU96" s="111">
        <f>'Naklady - Náklady spojené...'!P121</f>
        <v>0</v>
      </c>
      <c r="AV96" s="110">
        <f>'Naklady - Náklady spojené...'!J33</f>
        <v>87570</v>
      </c>
      <c r="AW96" s="110">
        <f>'Naklady - Náklady spojené...'!J34</f>
        <v>0</v>
      </c>
      <c r="AX96" s="110">
        <f>'Naklady - Náklady spojené...'!J35</f>
        <v>0</v>
      </c>
      <c r="AY96" s="110">
        <f>'Naklady - Náklady spojené...'!J36</f>
        <v>0</v>
      </c>
      <c r="AZ96" s="110">
        <f>'Naklady - Náklady spojené...'!F33</f>
        <v>417000</v>
      </c>
      <c r="BA96" s="110">
        <f>'Naklady - Náklady spojené...'!F34</f>
        <v>0</v>
      </c>
      <c r="BB96" s="110">
        <f>'Naklady - Náklady spojené...'!F35</f>
        <v>0</v>
      </c>
      <c r="BC96" s="110">
        <f>'Naklady - Náklady spojené...'!F36</f>
        <v>0</v>
      </c>
      <c r="BD96" s="112">
        <f>'Naklady - Náklady spojené...'!F37</f>
        <v>0</v>
      </c>
      <c r="BE96" s="7"/>
      <c r="BT96" s="108" t="s">
        <v>78</v>
      </c>
      <c r="BV96" s="108" t="s">
        <v>75</v>
      </c>
      <c r="BW96" s="108" t="s">
        <v>85</v>
      </c>
      <c r="BX96" s="108" t="s">
        <v>4</v>
      </c>
      <c r="CL96" s="108" t="s">
        <v>1</v>
      </c>
      <c r="CM96" s="108" t="s">
        <v>82</v>
      </c>
    </row>
    <row r="9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="2" customFormat="1" ht="6.96" customHeight="1">
      <c r="A98" s="32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Oprava fasády věže tv...'!C2" display="/"/>
    <hyperlink ref="A96" location="'Naklady - Náklady spoje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3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86</v>
      </c>
      <c r="L4" s="22"/>
      <c r="M4" s="114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15" t="str">
        <f>'Rekapitulace stavby'!K6</f>
        <v>1 Tvrz Hradenín</v>
      </c>
      <c r="F7" s="29"/>
      <c r="G7" s="29"/>
      <c r="H7" s="29"/>
      <c r="L7" s="22"/>
    </row>
    <row r="8" s="2" customFormat="1" ht="12" customHeight="1">
      <c r="A8" s="32"/>
      <c r="B8" s="33"/>
      <c r="C8" s="32"/>
      <c r="D8" s="29" t="s">
        <v>87</v>
      </c>
      <c r="E8" s="32"/>
      <c r="F8" s="32"/>
      <c r="G8" s="32"/>
      <c r="H8" s="32"/>
      <c r="I8" s="32"/>
      <c r="J8" s="32"/>
      <c r="K8" s="32"/>
      <c r="L8" s="48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3"/>
      <c r="C9" s="32"/>
      <c r="D9" s="32"/>
      <c r="E9" s="60" t="s">
        <v>88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3"/>
      <c r="C11" s="32"/>
      <c r="D11" s="29" t="s">
        <v>16</v>
      </c>
      <c r="E11" s="32"/>
      <c r="F11" s="26" t="s">
        <v>1</v>
      </c>
      <c r="G11" s="32"/>
      <c r="H11" s="32"/>
      <c r="I11" s="29" t="s">
        <v>17</v>
      </c>
      <c r="J11" s="26" t="s">
        <v>1</v>
      </c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18</v>
      </c>
      <c r="E12" s="32"/>
      <c r="F12" s="26" t="s">
        <v>19</v>
      </c>
      <c r="G12" s="32"/>
      <c r="H12" s="32"/>
      <c r="I12" s="29" t="s">
        <v>20</v>
      </c>
      <c r="J12" s="62" t="str">
        <f>'Rekapitulace stavby'!AN8</f>
        <v>20. 3. 2023</v>
      </c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22</v>
      </c>
      <c r="E14" s="32"/>
      <c r="F14" s="32"/>
      <c r="G14" s="32"/>
      <c r="H14" s="32"/>
      <c r="I14" s="29" t="s">
        <v>23</v>
      </c>
      <c r="J14" s="26" t="s">
        <v>1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3"/>
      <c r="C15" s="32"/>
      <c r="D15" s="32"/>
      <c r="E15" s="26" t="s">
        <v>24</v>
      </c>
      <c r="F15" s="32"/>
      <c r="G15" s="32"/>
      <c r="H15" s="32"/>
      <c r="I15" s="29" t="s">
        <v>25</v>
      </c>
      <c r="J15" s="26" t="s">
        <v>1</v>
      </c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3"/>
      <c r="C17" s="32"/>
      <c r="D17" s="29" t="s">
        <v>26</v>
      </c>
      <c r="E17" s="32"/>
      <c r="F17" s="32"/>
      <c r="G17" s="32"/>
      <c r="H17" s="32"/>
      <c r="I17" s="29" t="s">
        <v>23</v>
      </c>
      <c r="J17" s="26" t="str">
        <f>'Rekapitulace stavby'!AN13</f>
        <v/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3"/>
      <c r="C18" s="32"/>
      <c r="D18" s="32"/>
      <c r="E18" s="26" t="str">
        <f>'Rekapitulace stavby'!E14</f>
        <v xml:space="preserve"> </v>
      </c>
      <c r="F18" s="26"/>
      <c r="G18" s="26"/>
      <c r="H18" s="26"/>
      <c r="I18" s="29" t="s">
        <v>25</v>
      </c>
      <c r="J18" s="26" t="str">
        <f>'Rekapitulace stavby'!AN14</f>
        <v/>
      </c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3"/>
      <c r="C20" s="32"/>
      <c r="D20" s="29" t="s">
        <v>28</v>
      </c>
      <c r="E20" s="32"/>
      <c r="F20" s="32"/>
      <c r="G20" s="32"/>
      <c r="H20" s="32"/>
      <c r="I20" s="29" t="s">
        <v>23</v>
      </c>
      <c r="J20" s="26" t="s">
        <v>1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3"/>
      <c r="C21" s="32"/>
      <c r="D21" s="32"/>
      <c r="E21" s="26" t="s">
        <v>29</v>
      </c>
      <c r="F21" s="32"/>
      <c r="G21" s="32"/>
      <c r="H21" s="32"/>
      <c r="I21" s="29" t="s">
        <v>25</v>
      </c>
      <c r="J21" s="26" t="s">
        <v>1</v>
      </c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3"/>
      <c r="C23" s="32"/>
      <c r="D23" s="29" t="s">
        <v>31</v>
      </c>
      <c r="E23" s="32"/>
      <c r="F23" s="32"/>
      <c r="G23" s="32"/>
      <c r="H23" s="32"/>
      <c r="I23" s="29" t="s">
        <v>23</v>
      </c>
      <c r="J23" s="26" t="str">
        <f>IF('Rekapitulace stavby'!AN19="","",'Rekapitulace stavby'!AN19)</f>
        <v/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3"/>
      <c r="C24" s="32"/>
      <c r="D24" s="32"/>
      <c r="E24" s="26" t="str">
        <f>IF('Rekapitulace stavby'!E20="","",'Rekapitulace stavby'!E20)</f>
        <v xml:space="preserve"> </v>
      </c>
      <c r="F24" s="32"/>
      <c r="G24" s="32"/>
      <c r="H24" s="32"/>
      <c r="I24" s="29" t="s">
        <v>25</v>
      </c>
      <c r="J24" s="26" t="str">
        <f>IF('Rekapitulace stavby'!AN20="","",'Rekapitulace stavby'!AN20)</f>
        <v/>
      </c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3"/>
      <c r="C26" s="32"/>
      <c r="D26" s="29" t="s">
        <v>32</v>
      </c>
      <c r="E26" s="32"/>
      <c r="F26" s="32"/>
      <c r="G26" s="32"/>
      <c r="H26" s="32"/>
      <c r="I26" s="32"/>
      <c r="J26" s="32"/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16"/>
      <c r="B27" s="117"/>
      <c r="C27" s="116"/>
      <c r="D27" s="116"/>
      <c r="E27" s="30" t="s">
        <v>1</v>
      </c>
      <c r="F27" s="30"/>
      <c r="G27" s="30"/>
      <c r="H27" s="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83"/>
      <c r="E29" s="83"/>
      <c r="F29" s="83"/>
      <c r="G29" s="83"/>
      <c r="H29" s="83"/>
      <c r="I29" s="83"/>
      <c r="J29" s="83"/>
      <c r="K29" s="83"/>
      <c r="L29" s="48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3"/>
      <c r="C30" s="32"/>
      <c r="D30" s="119" t="s">
        <v>33</v>
      </c>
      <c r="E30" s="32"/>
      <c r="F30" s="32"/>
      <c r="G30" s="32"/>
      <c r="H30" s="32"/>
      <c r="I30" s="32"/>
      <c r="J30" s="89">
        <f>ROUND(J133, 2)</f>
        <v>4219073.4800000004</v>
      </c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3"/>
      <c r="C32" s="32"/>
      <c r="D32" s="32"/>
      <c r="E32" s="32"/>
      <c r="F32" s="37" t="s">
        <v>35</v>
      </c>
      <c r="G32" s="32"/>
      <c r="H32" s="32"/>
      <c r="I32" s="37" t="s">
        <v>34</v>
      </c>
      <c r="J32" s="37" t="s">
        <v>36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3"/>
      <c r="C33" s="32"/>
      <c r="D33" s="120" t="s">
        <v>37</v>
      </c>
      <c r="E33" s="29" t="s">
        <v>38</v>
      </c>
      <c r="F33" s="121">
        <f>ROUND((SUM(BE133:BE457)),  2)</f>
        <v>4219073.4800000004</v>
      </c>
      <c r="G33" s="32"/>
      <c r="H33" s="32"/>
      <c r="I33" s="122">
        <v>0.20999999999999999</v>
      </c>
      <c r="J33" s="121">
        <f>ROUND(((SUM(BE133:BE457))*I33),  2)</f>
        <v>886005.43000000005</v>
      </c>
      <c r="K33" s="32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29" t="s">
        <v>39</v>
      </c>
      <c r="F34" s="121">
        <f>ROUND((SUM(BF133:BF457)),  2)</f>
        <v>0</v>
      </c>
      <c r="G34" s="32"/>
      <c r="H34" s="32"/>
      <c r="I34" s="122">
        <v>0.14999999999999999</v>
      </c>
      <c r="J34" s="121">
        <f>ROUND(((SUM(BF133:BF457))*I34),  2)</f>
        <v>0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3"/>
      <c r="C35" s="32"/>
      <c r="D35" s="32"/>
      <c r="E35" s="29" t="s">
        <v>40</v>
      </c>
      <c r="F35" s="121">
        <f>ROUND((SUM(BG133:BG457)),  2)</f>
        <v>0</v>
      </c>
      <c r="G35" s="32"/>
      <c r="H35" s="32"/>
      <c r="I35" s="122">
        <v>0.20999999999999999</v>
      </c>
      <c r="J35" s="121">
        <f>0</f>
        <v>0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3"/>
      <c r="C36" s="32"/>
      <c r="D36" s="32"/>
      <c r="E36" s="29" t="s">
        <v>41</v>
      </c>
      <c r="F36" s="121">
        <f>ROUND((SUM(BH133:BH457)),  2)</f>
        <v>0</v>
      </c>
      <c r="G36" s="32"/>
      <c r="H36" s="32"/>
      <c r="I36" s="122">
        <v>0.14999999999999999</v>
      </c>
      <c r="J36" s="121">
        <f>0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42</v>
      </c>
      <c r="F37" s="121">
        <f>ROUND((SUM(BI133:BI457)),  2)</f>
        <v>0</v>
      </c>
      <c r="G37" s="32"/>
      <c r="H37" s="32"/>
      <c r="I37" s="122">
        <v>0</v>
      </c>
      <c r="J37" s="121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3"/>
      <c r="C39" s="123"/>
      <c r="D39" s="124" t="s">
        <v>43</v>
      </c>
      <c r="E39" s="74"/>
      <c r="F39" s="74"/>
      <c r="G39" s="125" t="s">
        <v>44</v>
      </c>
      <c r="H39" s="126" t="s">
        <v>45</v>
      </c>
      <c r="I39" s="74"/>
      <c r="J39" s="127">
        <f>SUM(J30:J37)</f>
        <v>5105078.9100000001</v>
      </c>
      <c r="K39" s="128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46</v>
      </c>
      <c r="E50" s="50"/>
      <c r="F50" s="50"/>
      <c r="G50" s="49" t="s">
        <v>47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48</v>
      </c>
      <c r="E61" s="35"/>
      <c r="F61" s="129" t="s">
        <v>49</v>
      </c>
      <c r="G61" s="51" t="s">
        <v>48</v>
      </c>
      <c r="H61" s="35"/>
      <c r="I61" s="35"/>
      <c r="J61" s="130" t="s">
        <v>49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50</v>
      </c>
      <c r="E65" s="52"/>
      <c r="F65" s="52"/>
      <c r="G65" s="49" t="s">
        <v>51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48</v>
      </c>
      <c r="E76" s="35"/>
      <c r="F76" s="129" t="s">
        <v>49</v>
      </c>
      <c r="G76" s="51" t="s">
        <v>48</v>
      </c>
      <c r="H76" s="35"/>
      <c r="I76" s="35"/>
      <c r="J76" s="130" t="s">
        <v>49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89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15" t="str">
        <f>E7</f>
        <v>1 Tvrz Hradenín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87</v>
      </c>
      <c r="D86" s="32"/>
      <c r="E86" s="32"/>
      <c r="F86" s="32"/>
      <c r="G86" s="32"/>
      <c r="H86" s="32"/>
      <c r="I86" s="32"/>
      <c r="J86" s="32"/>
      <c r="K86" s="32"/>
      <c r="L86" s="48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2"/>
      <c r="D87" s="32"/>
      <c r="E87" s="60" t="str">
        <f>E9</f>
        <v>1 - Oprava fasády věže tvrze v Hradeníně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2"/>
      <c r="E89" s="32"/>
      <c r="F89" s="26" t="str">
        <f>F12</f>
        <v>Hradenín</v>
      </c>
      <c r="G89" s="32"/>
      <c r="H89" s="32"/>
      <c r="I89" s="29" t="s">
        <v>20</v>
      </c>
      <c r="J89" s="62" t="str">
        <f>IF(J12="","",J12)</f>
        <v>20. 3. 2023</v>
      </c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2"/>
      <c r="E91" s="32"/>
      <c r="F91" s="26" t="str">
        <f>E15</f>
        <v>Regionální muzeum v Kolíně</v>
      </c>
      <c r="G91" s="32"/>
      <c r="H91" s="32"/>
      <c r="I91" s="29" t="s">
        <v>28</v>
      </c>
      <c r="J91" s="30" t="str">
        <f>E21</f>
        <v>IHARCH s.r.o.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2"/>
      <c r="E92" s="32"/>
      <c r="F92" s="26" t="str">
        <f>IF(E18="","",E18)</f>
        <v xml:space="preserve"> </v>
      </c>
      <c r="G92" s="32"/>
      <c r="H92" s="32"/>
      <c r="I92" s="29" t="s">
        <v>31</v>
      </c>
      <c r="J92" s="30" t="str">
        <f>E24</f>
        <v xml:space="preserve"> </v>
      </c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31" t="s">
        <v>90</v>
      </c>
      <c r="D94" s="123"/>
      <c r="E94" s="123"/>
      <c r="F94" s="123"/>
      <c r="G94" s="123"/>
      <c r="H94" s="123"/>
      <c r="I94" s="123"/>
      <c r="J94" s="132" t="s">
        <v>91</v>
      </c>
      <c r="K94" s="123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33" t="s">
        <v>92</v>
      </c>
      <c r="D96" s="32"/>
      <c r="E96" s="32"/>
      <c r="F96" s="32"/>
      <c r="G96" s="32"/>
      <c r="H96" s="32"/>
      <c r="I96" s="32"/>
      <c r="J96" s="89">
        <f>J133</f>
        <v>4219073.4800000004</v>
      </c>
      <c r="K96" s="32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9" t="s">
        <v>93</v>
      </c>
    </row>
    <row r="97" s="9" customFormat="1" ht="24.96" customHeight="1">
      <c r="A97" s="9"/>
      <c r="B97" s="134"/>
      <c r="C97" s="9"/>
      <c r="D97" s="135" t="s">
        <v>94</v>
      </c>
      <c r="E97" s="136"/>
      <c r="F97" s="136"/>
      <c r="G97" s="136"/>
      <c r="H97" s="136"/>
      <c r="I97" s="136"/>
      <c r="J97" s="137">
        <f>J134</f>
        <v>2419879.1299999999</v>
      </c>
      <c r="K97" s="9"/>
      <c r="L97" s="13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8"/>
      <c r="C98" s="10"/>
      <c r="D98" s="139" t="s">
        <v>95</v>
      </c>
      <c r="E98" s="140"/>
      <c r="F98" s="140"/>
      <c r="G98" s="140"/>
      <c r="H98" s="140"/>
      <c r="I98" s="140"/>
      <c r="J98" s="141">
        <f>J135</f>
        <v>28650.030000000002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96</v>
      </c>
      <c r="E99" s="140"/>
      <c r="F99" s="140"/>
      <c r="G99" s="140"/>
      <c r="H99" s="140"/>
      <c r="I99" s="140"/>
      <c r="J99" s="141">
        <f>J150</f>
        <v>103102.24000000001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97</v>
      </c>
      <c r="E100" s="140"/>
      <c r="F100" s="140"/>
      <c r="G100" s="140"/>
      <c r="H100" s="140"/>
      <c r="I100" s="140"/>
      <c r="J100" s="141">
        <f>J159</f>
        <v>408114.43999999994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8"/>
      <c r="C101" s="10"/>
      <c r="D101" s="139" t="s">
        <v>98</v>
      </c>
      <c r="E101" s="140"/>
      <c r="F101" s="140"/>
      <c r="G101" s="140"/>
      <c r="H101" s="140"/>
      <c r="I101" s="140"/>
      <c r="J101" s="141">
        <f>J184</f>
        <v>325459.28999999998</v>
      </c>
      <c r="K101" s="10"/>
      <c r="L101" s="13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8"/>
      <c r="C102" s="10"/>
      <c r="D102" s="139" t="s">
        <v>99</v>
      </c>
      <c r="E102" s="140"/>
      <c r="F102" s="140"/>
      <c r="G102" s="140"/>
      <c r="H102" s="140"/>
      <c r="I102" s="140"/>
      <c r="J102" s="141">
        <f>J202</f>
        <v>630087.59999999998</v>
      </c>
      <c r="K102" s="10"/>
      <c r="L102" s="13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8"/>
      <c r="C103" s="10"/>
      <c r="D103" s="139" t="s">
        <v>100</v>
      </c>
      <c r="E103" s="140"/>
      <c r="F103" s="140"/>
      <c r="G103" s="140"/>
      <c r="H103" s="140"/>
      <c r="I103" s="140"/>
      <c r="J103" s="141">
        <f>J224</f>
        <v>736135.37000000011</v>
      </c>
      <c r="K103" s="10"/>
      <c r="L103" s="13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8"/>
      <c r="C104" s="10"/>
      <c r="D104" s="139" t="s">
        <v>101</v>
      </c>
      <c r="E104" s="140"/>
      <c r="F104" s="140"/>
      <c r="G104" s="140"/>
      <c r="H104" s="140"/>
      <c r="I104" s="140"/>
      <c r="J104" s="141">
        <f>J325</f>
        <v>112287.38000000001</v>
      </c>
      <c r="K104" s="10"/>
      <c r="L104" s="13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8"/>
      <c r="C105" s="10"/>
      <c r="D105" s="139" t="s">
        <v>102</v>
      </c>
      <c r="E105" s="140"/>
      <c r="F105" s="140"/>
      <c r="G105" s="140"/>
      <c r="H105" s="140"/>
      <c r="I105" s="140"/>
      <c r="J105" s="141">
        <f>J331</f>
        <v>76042.779999999999</v>
      </c>
      <c r="K105" s="10"/>
      <c r="L105" s="13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4"/>
      <c r="C106" s="9"/>
      <c r="D106" s="135" t="s">
        <v>103</v>
      </c>
      <c r="E106" s="136"/>
      <c r="F106" s="136"/>
      <c r="G106" s="136"/>
      <c r="H106" s="136"/>
      <c r="I106" s="136"/>
      <c r="J106" s="137">
        <f>J333</f>
        <v>1627194.3500000001</v>
      </c>
      <c r="K106" s="9"/>
      <c r="L106" s="13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8"/>
      <c r="C107" s="10"/>
      <c r="D107" s="139" t="s">
        <v>104</v>
      </c>
      <c r="E107" s="140"/>
      <c r="F107" s="140"/>
      <c r="G107" s="140"/>
      <c r="H107" s="140"/>
      <c r="I107" s="140"/>
      <c r="J107" s="141">
        <f>J334</f>
        <v>148648.84</v>
      </c>
      <c r="K107" s="10"/>
      <c r="L107" s="13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8"/>
      <c r="C108" s="10"/>
      <c r="D108" s="139" t="s">
        <v>105</v>
      </c>
      <c r="E108" s="140"/>
      <c r="F108" s="140"/>
      <c r="G108" s="140"/>
      <c r="H108" s="140"/>
      <c r="I108" s="140"/>
      <c r="J108" s="141">
        <f>J413</f>
        <v>21260.060000000001</v>
      </c>
      <c r="K108" s="10"/>
      <c r="L108" s="13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8"/>
      <c r="C109" s="10"/>
      <c r="D109" s="139" t="s">
        <v>106</v>
      </c>
      <c r="E109" s="140"/>
      <c r="F109" s="140"/>
      <c r="G109" s="140"/>
      <c r="H109" s="140"/>
      <c r="I109" s="140"/>
      <c r="J109" s="141">
        <f>J417</f>
        <v>430956.64000000001</v>
      </c>
      <c r="K109" s="10"/>
      <c r="L109" s="13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8"/>
      <c r="C110" s="10"/>
      <c r="D110" s="139" t="s">
        <v>107</v>
      </c>
      <c r="E110" s="140"/>
      <c r="F110" s="140"/>
      <c r="G110" s="140"/>
      <c r="H110" s="140"/>
      <c r="I110" s="140"/>
      <c r="J110" s="141">
        <f>J424</f>
        <v>993043.47999999998</v>
      </c>
      <c r="K110" s="10"/>
      <c r="L110" s="13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8"/>
      <c r="C111" s="10"/>
      <c r="D111" s="139" t="s">
        <v>108</v>
      </c>
      <c r="E111" s="140"/>
      <c r="F111" s="140"/>
      <c r="G111" s="140"/>
      <c r="H111" s="140"/>
      <c r="I111" s="140"/>
      <c r="J111" s="141">
        <f>J452</f>
        <v>33285.330000000002</v>
      </c>
      <c r="K111" s="10"/>
      <c r="L111" s="13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34"/>
      <c r="C112" s="9"/>
      <c r="D112" s="135" t="s">
        <v>109</v>
      </c>
      <c r="E112" s="136"/>
      <c r="F112" s="136"/>
      <c r="G112" s="136"/>
      <c r="H112" s="136"/>
      <c r="I112" s="136"/>
      <c r="J112" s="137">
        <f>J455</f>
        <v>172000</v>
      </c>
      <c r="K112" s="9"/>
      <c r="L112" s="13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38"/>
      <c r="C113" s="10"/>
      <c r="D113" s="139" t="s">
        <v>110</v>
      </c>
      <c r="E113" s="140"/>
      <c r="F113" s="140"/>
      <c r="G113" s="140"/>
      <c r="H113" s="140"/>
      <c r="I113" s="140"/>
      <c r="J113" s="141">
        <f>J456</f>
        <v>172000</v>
      </c>
      <c r="K113" s="10"/>
      <c r="L113" s="13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="2" customFormat="1" ht="6.96" customHeight="1">
      <c r="A119" s="32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24.96" customHeight="1">
      <c r="A120" s="32"/>
      <c r="B120" s="33"/>
      <c r="C120" s="23" t="s">
        <v>111</v>
      </c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14</v>
      </c>
      <c r="D122" s="32"/>
      <c r="E122" s="32"/>
      <c r="F122" s="32"/>
      <c r="G122" s="32"/>
      <c r="H122" s="32"/>
      <c r="I122" s="32"/>
      <c r="J122" s="32"/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6.5" customHeight="1">
      <c r="A123" s="32"/>
      <c r="B123" s="33"/>
      <c r="C123" s="32"/>
      <c r="D123" s="32"/>
      <c r="E123" s="115" t="str">
        <f>E7</f>
        <v>1 Tvrz Hradenín</v>
      </c>
      <c r="F123" s="29"/>
      <c r="G123" s="29"/>
      <c r="H123" s="29"/>
      <c r="I123" s="32"/>
      <c r="J123" s="32"/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2" customHeight="1">
      <c r="A124" s="32"/>
      <c r="B124" s="33"/>
      <c r="C124" s="29" t="s">
        <v>87</v>
      </c>
      <c r="D124" s="32"/>
      <c r="E124" s="32"/>
      <c r="F124" s="32"/>
      <c r="G124" s="32"/>
      <c r="H124" s="32"/>
      <c r="I124" s="32"/>
      <c r="J124" s="32"/>
      <c r="K124" s="32"/>
      <c r="L124" s="48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6.5" customHeight="1">
      <c r="A125" s="32"/>
      <c r="B125" s="33"/>
      <c r="C125" s="32"/>
      <c r="D125" s="32"/>
      <c r="E125" s="60" t="str">
        <f>E9</f>
        <v>1 - Oprava fasády věže tvrze v Hradeníně</v>
      </c>
      <c r="F125" s="32"/>
      <c r="G125" s="32"/>
      <c r="H125" s="32"/>
      <c r="I125" s="32"/>
      <c r="J125" s="32"/>
      <c r="K125" s="32"/>
      <c r="L125" s="48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6.96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8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12" customHeight="1">
      <c r="A127" s="32"/>
      <c r="B127" s="33"/>
      <c r="C127" s="29" t="s">
        <v>18</v>
      </c>
      <c r="D127" s="32"/>
      <c r="E127" s="32"/>
      <c r="F127" s="26" t="str">
        <f>F12</f>
        <v>Hradenín</v>
      </c>
      <c r="G127" s="32"/>
      <c r="H127" s="32"/>
      <c r="I127" s="29" t="s">
        <v>20</v>
      </c>
      <c r="J127" s="62" t="str">
        <f>IF(J12="","",J12)</f>
        <v>20. 3. 2023</v>
      </c>
      <c r="K127" s="32"/>
      <c r="L127" s="48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6.96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8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15.15" customHeight="1">
      <c r="A129" s="32"/>
      <c r="B129" s="33"/>
      <c r="C129" s="29" t="s">
        <v>22</v>
      </c>
      <c r="D129" s="32"/>
      <c r="E129" s="32"/>
      <c r="F129" s="26" t="str">
        <f>E15</f>
        <v>Regionální muzeum v Kolíně</v>
      </c>
      <c r="G129" s="32"/>
      <c r="H129" s="32"/>
      <c r="I129" s="29" t="s">
        <v>28</v>
      </c>
      <c r="J129" s="30" t="str">
        <f>E21</f>
        <v>IHARCH s.r.o.</v>
      </c>
      <c r="K129" s="32"/>
      <c r="L129" s="48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2" customFormat="1" ht="15.15" customHeight="1">
      <c r="A130" s="32"/>
      <c r="B130" s="33"/>
      <c r="C130" s="29" t="s">
        <v>26</v>
      </c>
      <c r="D130" s="32"/>
      <c r="E130" s="32"/>
      <c r="F130" s="26" t="str">
        <f>IF(E18="","",E18)</f>
        <v xml:space="preserve"> </v>
      </c>
      <c r="G130" s="32"/>
      <c r="H130" s="32"/>
      <c r="I130" s="29" t="s">
        <v>31</v>
      </c>
      <c r="J130" s="30" t="str">
        <f>E24</f>
        <v xml:space="preserve"> </v>
      </c>
      <c r="K130" s="32"/>
      <c r="L130" s="48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="2" customFormat="1" ht="10.32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8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="11" customFormat="1" ht="29.28" customHeight="1">
      <c r="A132" s="142"/>
      <c r="B132" s="143"/>
      <c r="C132" s="144" t="s">
        <v>112</v>
      </c>
      <c r="D132" s="145" t="s">
        <v>58</v>
      </c>
      <c r="E132" s="145" t="s">
        <v>54</v>
      </c>
      <c r="F132" s="145" t="s">
        <v>55</v>
      </c>
      <c r="G132" s="145" t="s">
        <v>113</v>
      </c>
      <c r="H132" s="145" t="s">
        <v>114</v>
      </c>
      <c r="I132" s="145" t="s">
        <v>115</v>
      </c>
      <c r="J132" s="146" t="s">
        <v>91</v>
      </c>
      <c r="K132" s="147" t="s">
        <v>116</v>
      </c>
      <c r="L132" s="148"/>
      <c r="M132" s="79" t="s">
        <v>1</v>
      </c>
      <c r="N132" s="80" t="s">
        <v>37</v>
      </c>
      <c r="O132" s="80" t="s">
        <v>117</v>
      </c>
      <c r="P132" s="80" t="s">
        <v>118</v>
      </c>
      <c r="Q132" s="80" t="s">
        <v>119</v>
      </c>
      <c r="R132" s="80" t="s">
        <v>120</v>
      </c>
      <c r="S132" s="80" t="s">
        <v>121</v>
      </c>
      <c r="T132" s="81" t="s">
        <v>122</v>
      </c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</row>
    <row r="133" s="2" customFormat="1" ht="22.8" customHeight="1">
      <c r="A133" s="32"/>
      <c r="B133" s="33"/>
      <c r="C133" s="86" t="s">
        <v>123</v>
      </c>
      <c r="D133" s="32"/>
      <c r="E133" s="32"/>
      <c r="F133" s="32"/>
      <c r="G133" s="32"/>
      <c r="H133" s="32"/>
      <c r="I133" s="32"/>
      <c r="J133" s="149">
        <f>BK133</f>
        <v>4219073.4800000004</v>
      </c>
      <c r="K133" s="32"/>
      <c r="L133" s="33"/>
      <c r="M133" s="82"/>
      <c r="N133" s="66"/>
      <c r="O133" s="83"/>
      <c r="P133" s="150">
        <f>P134+P333+P455</f>
        <v>2917.059029</v>
      </c>
      <c r="Q133" s="83"/>
      <c r="R133" s="150">
        <f>R134+R333+R455</f>
        <v>208.93420400000002</v>
      </c>
      <c r="S133" s="83"/>
      <c r="T133" s="151">
        <f>T134+T333+T455</f>
        <v>27.750900000000001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9" t="s">
        <v>72</v>
      </c>
      <c r="AU133" s="19" t="s">
        <v>93</v>
      </c>
      <c r="BK133" s="152">
        <f>BK134+BK333+BK455</f>
        <v>4219073.4800000004</v>
      </c>
    </row>
    <row r="134" s="12" customFormat="1" ht="25.92" customHeight="1">
      <c r="A134" s="12"/>
      <c r="B134" s="153"/>
      <c r="C134" s="12"/>
      <c r="D134" s="154" t="s">
        <v>72</v>
      </c>
      <c r="E134" s="155" t="s">
        <v>124</v>
      </c>
      <c r="F134" s="155" t="s">
        <v>125</v>
      </c>
      <c r="G134" s="12"/>
      <c r="H134" s="12"/>
      <c r="I134" s="12"/>
      <c r="J134" s="156">
        <f>BK134</f>
        <v>2419879.1299999999</v>
      </c>
      <c r="K134" s="12"/>
      <c r="L134" s="153"/>
      <c r="M134" s="157"/>
      <c r="N134" s="158"/>
      <c r="O134" s="158"/>
      <c r="P134" s="159">
        <f>P135+P150+P159+P184+P202+P224+P325+P331</f>
        <v>2705.9425670000001</v>
      </c>
      <c r="Q134" s="158"/>
      <c r="R134" s="159">
        <f>R135+R150+R159+R184+R202+R224+R325+R331</f>
        <v>206.63806142000001</v>
      </c>
      <c r="S134" s="158"/>
      <c r="T134" s="160">
        <f>T135+T150+T159+T184+T202+T224+T325+T331</f>
        <v>27.362774000000002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4" t="s">
        <v>78</v>
      </c>
      <c r="AT134" s="161" t="s">
        <v>72</v>
      </c>
      <c r="AU134" s="161" t="s">
        <v>73</v>
      </c>
      <c r="AY134" s="154" t="s">
        <v>126</v>
      </c>
      <c r="BK134" s="162">
        <f>BK135+BK150+BK159+BK184+BK202+BK224+BK325+BK331</f>
        <v>2419879.1299999999</v>
      </c>
    </row>
    <row r="135" s="12" customFormat="1" ht="22.8" customHeight="1">
      <c r="A135" s="12"/>
      <c r="B135" s="153"/>
      <c r="C135" s="12"/>
      <c r="D135" s="154" t="s">
        <v>72</v>
      </c>
      <c r="E135" s="163" t="s">
        <v>78</v>
      </c>
      <c r="F135" s="163" t="s">
        <v>127</v>
      </c>
      <c r="G135" s="12"/>
      <c r="H135" s="12"/>
      <c r="I135" s="12"/>
      <c r="J135" s="164">
        <f>BK135</f>
        <v>28650.030000000002</v>
      </c>
      <c r="K135" s="12"/>
      <c r="L135" s="153"/>
      <c r="M135" s="157"/>
      <c r="N135" s="158"/>
      <c r="O135" s="158"/>
      <c r="P135" s="159">
        <f>SUM(P136:P149)</f>
        <v>79.369563999999997</v>
      </c>
      <c r="Q135" s="158"/>
      <c r="R135" s="159">
        <f>SUM(R136:R149)</f>
        <v>0</v>
      </c>
      <c r="S135" s="158"/>
      <c r="T135" s="160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4" t="s">
        <v>78</v>
      </c>
      <c r="AT135" s="161" t="s">
        <v>72</v>
      </c>
      <c r="AU135" s="161" t="s">
        <v>78</v>
      </c>
      <c r="AY135" s="154" t="s">
        <v>126</v>
      </c>
      <c r="BK135" s="162">
        <f>SUM(BK136:BK149)</f>
        <v>28650.030000000002</v>
      </c>
    </row>
    <row r="136" s="2" customFormat="1" ht="24.15" customHeight="1">
      <c r="A136" s="32"/>
      <c r="B136" s="165"/>
      <c r="C136" s="166" t="s">
        <v>78</v>
      </c>
      <c r="D136" s="166" t="s">
        <v>128</v>
      </c>
      <c r="E136" s="167" t="s">
        <v>129</v>
      </c>
      <c r="F136" s="168" t="s">
        <v>130</v>
      </c>
      <c r="G136" s="169" t="s">
        <v>131</v>
      </c>
      <c r="H136" s="170">
        <v>16</v>
      </c>
      <c r="I136" s="171">
        <v>688</v>
      </c>
      <c r="J136" s="171">
        <f>ROUND(I136*H136,2)</f>
        <v>11008</v>
      </c>
      <c r="K136" s="172"/>
      <c r="L136" s="33"/>
      <c r="M136" s="173" t="s">
        <v>1</v>
      </c>
      <c r="N136" s="174" t="s">
        <v>38</v>
      </c>
      <c r="O136" s="175">
        <v>2.222</v>
      </c>
      <c r="P136" s="175">
        <f>O136*H136</f>
        <v>35.552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7" t="s">
        <v>132</v>
      </c>
      <c r="AT136" s="177" t="s">
        <v>128</v>
      </c>
      <c r="AU136" s="177" t="s">
        <v>82</v>
      </c>
      <c r="AY136" s="19" t="s">
        <v>126</v>
      </c>
      <c r="BE136" s="178">
        <f>IF(N136="základní",J136,0)</f>
        <v>11008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9" t="s">
        <v>78</v>
      </c>
      <c r="BK136" s="178">
        <f>ROUND(I136*H136,2)</f>
        <v>11008</v>
      </c>
      <c r="BL136" s="19" t="s">
        <v>132</v>
      </c>
      <c r="BM136" s="177" t="s">
        <v>133</v>
      </c>
    </row>
    <row r="137" s="13" customFormat="1">
      <c r="A137" s="13"/>
      <c r="B137" s="179"/>
      <c r="C137" s="13"/>
      <c r="D137" s="180" t="s">
        <v>134</v>
      </c>
      <c r="E137" s="181" t="s">
        <v>1</v>
      </c>
      <c r="F137" s="182" t="s">
        <v>135</v>
      </c>
      <c r="G137" s="13"/>
      <c r="H137" s="183">
        <v>16</v>
      </c>
      <c r="I137" s="13"/>
      <c r="J137" s="13"/>
      <c r="K137" s="13"/>
      <c r="L137" s="179"/>
      <c r="M137" s="184"/>
      <c r="N137" s="185"/>
      <c r="O137" s="185"/>
      <c r="P137" s="185"/>
      <c r="Q137" s="185"/>
      <c r="R137" s="185"/>
      <c r="S137" s="185"/>
      <c r="T137" s="18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1" t="s">
        <v>134</v>
      </c>
      <c r="AU137" s="181" t="s">
        <v>82</v>
      </c>
      <c r="AV137" s="13" t="s">
        <v>82</v>
      </c>
      <c r="AW137" s="13" t="s">
        <v>30</v>
      </c>
      <c r="AX137" s="13" t="s">
        <v>78</v>
      </c>
      <c r="AY137" s="181" t="s">
        <v>126</v>
      </c>
    </row>
    <row r="138" s="2" customFormat="1" ht="24.15" customHeight="1">
      <c r="A138" s="32"/>
      <c r="B138" s="165"/>
      <c r="C138" s="166" t="s">
        <v>82</v>
      </c>
      <c r="D138" s="166" t="s">
        <v>128</v>
      </c>
      <c r="E138" s="167" t="s">
        <v>136</v>
      </c>
      <c r="F138" s="168" t="s">
        <v>137</v>
      </c>
      <c r="G138" s="169" t="s">
        <v>131</v>
      </c>
      <c r="H138" s="170">
        <v>9.5619999999999994</v>
      </c>
      <c r="I138" s="171">
        <v>1120</v>
      </c>
      <c r="J138" s="171">
        <f>ROUND(I138*H138,2)</f>
        <v>10709.440000000001</v>
      </c>
      <c r="K138" s="172"/>
      <c r="L138" s="33"/>
      <c r="M138" s="173" t="s">
        <v>1</v>
      </c>
      <c r="N138" s="174" t="s">
        <v>38</v>
      </c>
      <c r="O138" s="175">
        <v>3.613</v>
      </c>
      <c r="P138" s="175">
        <f>O138*H138</f>
        <v>34.547505999999998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7" t="s">
        <v>132</v>
      </c>
      <c r="AT138" s="177" t="s">
        <v>128</v>
      </c>
      <c r="AU138" s="177" t="s">
        <v>82</v>
      </c>
      <c r="AY138" s="19" t="s">
        <v>126</v>
      </c>
      <c r="BE138" s="178">
        <f>IF(N138="základní",J138,0)</f>
        <v>10709.440000000001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9" t="s">
        <v>78</v>
      </c>
      <c r="BK138" s="178">
        <f>ROUND(I138*H138,2)</f>
        <v>10709.440000000001</v>
      </c>
      <c r="BL138" s="19" t="s">
        <v>132</v>
      </c>
      <c r="BM138" s="177" t="s">
        <v>138</v>
      </c>
    </row>
    <row r="139" s="13" customFormat="1">
      <c r="A139" s="13"/>
      <c r="B139" s="179"/>
      <c r="C139" s="13"/>
      <c r="D139" s="180" t="s">
        <v>134</v>
      </c>
      <c r="E139" s="181" t="s">
        <v>1</v>
      </c>
      <c r="F139" s="182" t="s">
        <v>139</v>
      </c>
      <c r="G139" s="13"/>
      <c r="H139" s="183">
        <v>4</v>
      </c>
      <c r="I139" s="13"/>
      <c r="J139" s="13"/>
      <c r="K139" s="13"/>
      <c r="L139" s="179"/>
      <c r="M139" s="184"/>
      <c r="N139" s="185"/>
      <c r="O139" s="185"/>
      <c r="P139" s="185"/>
      <c r="Q139" s="185"/>
      <c r="R139" s="185"/>
      <c r="S139" s="185"/>
      <c r="T139" s="18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1" t="s">
        <v>134</v>
      </c>
      <c r="AU139" s="181" t="s">
        <v>82</v>
      </c>
      <c r="AV139" s="13" t="s">
        <v>82</v>
      </c>
      <c r="AW139" s="13" t="s">
        <v>30</v>
      </c>
      <c r="AX139" s="13" t="s">
        <v>73</v>
      </c>
      <c r="AY139" s="181" t="s">
        <v>126</v>
      </c>
    </row>
    <row r="140" s="14" customFormat="1">
      <c r="A140" s="14"/>
      <c r="B140" s="187"/>
      <c r="C140" s="14"/>
      <c r="D140" s="180" t="s">
        <v>134</v>
      </c>
      <c r="E140" s="188" t="s">
        <v>1</v>
      </c>
      <c r="F140" s="189" t="s">
        <v>140</v>
      </c>
      <c r="G140" s="14"/>
      <c r="H140" s="188" t="s">
        <v>1</v>
      </c>
      <c r="I140" s="14"/>
      <c r="J140" s="14"/>
      <c r="K140" s="14"/>
      <c r="L140" s="187"/>
      <c r="M140" s="190"/>
      <c r="N140" s="191"/>
      <c r="O140" s="191"/>
      <c r="P140" s="191"/>
      <c r="Q140" s="191"/>
      <c r="R140" s="191"/>
      <c r="S140" s="191"/>
      <c r="T140" s="19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88" t="s">
        <v>134</v>
      </c>
      <c r="AU140" s="188" t="s">
        <v>82</v>
      </c>
      <c r="AV140" s="14" t="s">
        <v>78</v>
      </c>
      <c r="AW140" s="14" t="s">
        <v>30</v>
      </c>
      <c r="AX140" s="14" t="s">
        <v>73</v>
      </c>
      <c r="AY140" s="188" t="s">
        <v>126</v>
      </c>
    </row>
    <row r="141" s="13" customFormat="1">
      <c r="A141" s="13"/>
      <c r="B141" s="179"/>
      <c r="C141" s="13"/>
      <c r="D141" s="180" t="s">
        <v>134</v>
      </c>
      <c r="E141" s="181" t="s">
        <v>1</v>
      </c>
      <c r="F141" s="182" t="s">
        <v>141</v>
      </c>
      <c r="G141" s="13"/>
      <c r="H141" s="183">
        <v>5.3719999999999999</v>
      </c>
      <c r="I141" s="13"/>
      <c r="J141" s="13"/>
      <c r="K141" s="13"/>
      <c r="L141" s="179"/>
      <c r="M141" s="184"/>
      <c r="N141" s="185"/>
      <c r="O141" s="185"/>
      <c r="P141" s="185"/>
      <c r="Q141" s="185"/>
      <c r="R141" s="185"/>
      <c r="S141" s="185"/>
      <c r="T141" s="18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1" t="s">
        <v>134</v>
      </c>
      <c r="AU141" s="181" t="s">
        <v>82</v>
      </c>
      <c r="AV141" s="13" t="s">
        <v>82</v>
      </c>
      <c r="AW141" s="13" t="s">
        <v>30</v>
      </c>
      <c r="AX141" s="13" t="s">
        <v>73</v>
      </c>
      <c r="AY141" s="181" t="s">
        <v>126</v>
      </c>
    </row>
    <row r="142" s="13" customFormat="1">
      <c r="A142" s="13"/>
      <c r="B142" s="179"/>
      <c r="C142" s="13"/>
      <c r="D142" s="180" t="s">
        <v>134</v>
      </c>
      <c r="E142" s="181" t="s">
        <v>1</v>
      </c>
      <c r="F142" s="182" t="s">
        <v>142</v>
      </c>
      <c r="G142" s="13"/>
      <c r="H142" s="183">
        <v>0.19</v>
      </c>
      <c r="I142" s="13"/>
      <c r="J142" s="13"/>
      <c r="K142" s="13"/>
      <c r="L142" s="179"/>
      <c r="M142" s="184"/>
      <c r="N142" s="185"/>
      <c r="O142" s="185"/>
      <c r="P142" s="185"/>
      <c r="Q142" s="185"/>
      <c r="R142" s="185"/>
      <c r="S142" s="185"/>
      <c r="T142" s="18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1" t="s">
        <v>134</v>
      </c>
      <c r="AU142" s="181" t="s">
        <v>82</v>
      </c>
      <c r="AV142" s="13" t="s">
        <v>82</v>
      </c>
      <c r="AW142" s="13" t="s">
        <v>30</v>
      </c>
      <c r="AX142" s="13" t="s">
        <v>73</v>
      </c>
      <c r="AY142" s="181" t="s">
        <v>126</v>
      </c>
    </row>
    <row r="143" s="15" customFormat="1">
      <c r="A143" s="15"/>
      <c r="B143" s="193"/>
      <c r="C143" s="15"/>
      <c r="D143" s="180" t="s">
        <v>134</v>
      </c>
      <c r="E143" s="194" t="s">
        <v>1</v>
      </c>
      <c r="F143" s="195" t="s">
        <v>143</v>
      </c>
      <c r="G143" s="15"/>
      <c r="H143" s="196">
        <v>9.5619999999999994</v>
      </c>
      <c r="I143" s="15"/>
      <c r="J143" s="15"/>
      <c r="K143" s="15"/>
      <c r="L143" s="193"/>
      <c r="M143" s="197"/>
      <c r="N143" s="198"/>
      <c r="O143" s="198"/>
      <c r="P143" s="198"/>
      <c r="Q143" s="198"/>
      <c r="R143" s="198"/>
      <c r="S143" s="198"/>
      <c r="T143" s="19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194" t="s">
        <v>134</v>
      </c>
      <c r="AU143" s="194" t="s">
        <v>82</v>
      </c>
      <c r="AV143" s="15" t="s">
        <v>132</v>
      </c>
      <c r="AW143" s="15" t="s">
        <v>30</v>
      </c>
      <c r="AX143" s="15" t="s">
        <v>78</v>
      </c>
      <c r="AY143" s="194" t="s">
        <v>126</v>
      </c>
    </row>
    <row r="144" s="2" customFormat="1" ht="16.5" customHeight="1">
      <c r="A144" s="32"/>
      <c r="B144" s="165"/>
      <c r="C144" s="166" t="s">
        <v>144</v>
      </c>
      <c r="D144" s="166" t="s">
        <v>128</v>
      </c>
      <c r="E144" s="167" t="s">
        <v>145</v>
      </c>
      <c r="F144" s="168" t="s">
        <v>146</v>
      </c>
      <c r="G144" s="169" t="s">
        <v>147</v>
      </c>
      <c r="H144" s="170">
        <v>80</v>
      </c>
      <c r="I144" s="171">
        <v>47.600000000000001</v>
      </c>
      <c r="J144" s="171">
        <f>ROUND(I144*H144,2)</f>
        <v>3808</v>
      </c>
      <c r="K144" s="172"/>
      <c r="L144" s="33"/>
      <c r="M144" s="173" t="s">
        <v>1</v>
      </c>
      <c r="N144" s="174" t="s">
        <v>38</v>
      </c>
      <c r="O144" s="175">
        <v>0.023</v>
      </c>
      <c r="P144" s="175">
        <f>O144*H144</f>
        <v>1.8399999999999999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7" t="s">
        <v>132</v>
      </c>
      <c r="AT144" s="177" t="s">
        <v>128</v>
      </c>
      <c r="AU144" s="177" t="s">
        <v>82</v>
      </c>
      <c r="AY144" s="19" t="s">
        <v>126</v>
      </c>
      <c r="BE144" s="178">
        <f>IF(N144="základní",J144,0)</f>
        <v>3808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9" t="s">
        <v>78</v>
      </c>
      <c r="BK144" s="178">
        <f>ROUND(I144*H144,2)</f>
        <v>3808</v>
      </c>
      <c r="BL144" s="19" t="s">
        <v>132</v>
      </c>
      <c r="BM144" s="177" t="s">
        <v>148</v>
      </c>
    </row>
    <row r="145" s="13" customFormat="1">
      <c r="A145" s="13"/>
      <c r="B145" s="179"/>
      <c r="C145" s="13"/>
      <c r="D145" s="180" t="s">
        <v>134</v>
      </c>
      <c r="E145" s="181" t="s">
        <v>1</v>
      </c>
      <c r="F145" s="182" t="s">
        <v>149</v>
      </c>
      <c r="G145" s="13"/>
      <c r="H145" s="183">
        <v>80</v>
      </c>
      <c r="I145" s="13"/>
      <c r="J145" s="13"/>
      <c r="K145" s="13"/>
      <c r="L145" s="179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1" t="s">
        <v>134</v>
      </c>
      <c r="AU145" s="181" t="s">
        <v>82</v>
      </c>
      <c r="AV145" s="13" t="s">
        <v>82</v>
      </c>
      <c r="AW145" s="13" t="s">
        <v>30</v>
      </c>
      <c r="AX145" s="13" t="s">
        <v>78</v>
      </c>
      <c r="AY145" s="181" t="s">
        <v>126</v>
      </c>
    </row>
    <row r="146" s="2" customFormat="1" ht="16.5" customHeight="1">
      <c r="A146" s="32"/>
      <c r="B146" s="165"/>
      <c r="C146" s="166" t="s">
        <v>132</v>
      </c>
      <c r="D146" s="166" t="s">
        <v>128</v>
      </c>
      <c r="E146" s="167" t="s">
        <v>150</v>
      </c>
      <c r="F146" s="168" t="s">
        <v>151</v>
      </c>
      <c r="G146" s="169" t="s">
        <v>131</v>
      </c>
      <c r="H146" s="170">
        <v>25.562000000000001</v>
      </c>
      <c r="I146" s="171">
        <v>22.399999999999999</v>
      </c>
      <c r="J146" s="171">
        <f>ROUND(I146*H146,2)</f>
        <v>572.59000000000003</v>
      </c>
      <c r="K146" s="172"/>
      <c r="L146" s="33"/>
      <c r="M146" s="173" t="s">
        <v>1</v>
      </c>
      <c r="N146" s="174" t="s">
        <v>38</v>
      </c>
      <c r="O146" s="175">
        <v>0.0089999999999999993</v>
      </c>
      <c r="P146" s="175">
        <f>O146*H146</f>
        <v>0.23005799999999999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7" t="s">
        <v>132</v>
      </c>
      <c r="AT146" s="177" t="s">
        <v>128</v>
      </c>
      <c r="AU146" s="177" t="s">
        <v>82</v>
      </c>
      <c r="AY146" s="19" t="s">
        <v>126</v>
      </c>
      <c r="BE146" s="178">
        <f>IF(N146="základní",J146,0)</f>
        <v>572.59000000000003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9" t="s">
        <v>78</v>
      </c>
      <c r="BK146" s="178">
        <f>ROUND(I146*H146,2)</f>
        <v>572.59000000000003</v>
      </c>
      <c r="BL146" s="19" t="s">
        <v>132</v>
      </c>
      <c r="BM146" s="177" t="s">
        <v>152</v>
      </c>
    </row>
    <row r="147" s="13" customFormat="1">
      <c r="A147" s="13"/>
      <c r="B147" s="179"/>
      <c r="C147" s="13"/>
      <c r="D147" s="180" t="s">
        <v>134</v>
      </c>
      <c r="E147" s="181" t="s">
        <v>1</v>
      </c>
      <c r="F147" s="182" t="s">
        <v>153</v>
      </c>
      <c r="G147" s="13"/>
      <c r="H147" s="183">
        <v>25.562000000000001</v>
      </c>
      <c r="I147" s="13"/>
      <c r="J147" s="13"/>
      <c r="K147" s="13"/>
      <c r="L147" s="179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1" t="s">
        <v>134</v>
      </c>
      <c r="AU147" s="181" t="s">
        <v>82</v>
      </c>
      <c r="AV147" s="13" t="s">
        <v>82</v>
      </c>
      <c r="AW147" s="13" t="s">
        <v>30</v>
      </c>
      <c r="AX147" s="13" t="s">
        <v>78</v>
      </c>
      <c r="AY147" s="181" t="s">
        <v>126</v>
      </c>
    </row>
    <row r="148" s="2" customFormat="1" ht="37.8" customHeight="1">
      <c r="A148" s="32"/>
      <c r="B148" s="165"/>
      <c r="C148" s="166" t="s">
        <v>154</v>
      </c>
      <c r="D148" s="166" t="s">
        <v>128</v>
      </c>
      <c r="E148" s="167" t="s">
        <v>155</v>
      </c>
      <c r="F148" s="168" t="s">
        <v>156</v>
      </c>
      <c r="G148" s="169" t="s">
        <v>147</v>
      </c>
      <c r="H148" s="170">
        <v>80</v>
      </c>
      <c r="I148" s="171">
        <v>31.899999999999999</v>
      </c>
      <c r="J148" s="171">
        <f>ROUND(I148*H148,2)</f>
        <v>2552</v>
      </c>
      <c r="K148" s="172"/>
      <c r="L148" s="33"/>
      <c r="M148" s="173" t="s">
        <v>1</v>
      </c>
      <c r="N148" s="174" t="s">
        <v>38</v>
      </c>
      <c r="O148" s="175">
        <v>0.089999999999999997</v>
      </c>
      <c r="P148" s="175">
        <f>O148*H148</f>
        <v>7.1999999999999993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7" t="s">
        <v>132</v>
      </c>
      <c r="AT148" s="177" t="s">
        <v>128</v>
      </c>
      <c r="AU148" s="177" t="s">
        <v>82</v>
      </c>
      <c r="AY148" s="19" t="s">
        <v>126</v>
      </c>
      <c r="BE148" s="178">
        <f>IF(N148="základní",J148,0)</f>
        <v>2552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9" t="s">
        <v>78</v>
      </c>
      <c r="BK148" s="178">
        <f>ROUND(I148*H148,2)</f>
        <v>2552</v>
      </c>
      <c r="BL148" s="19" t="s">
        <v>132</v>
      </c>
      <c r="BM148" s="177" t="s">
        <v>157</v>
      </c>
    </row>
    <row r="149" s="13" customFormat="1">
      <c r="A149" s="13"/>
      <c r="B149" s="179"/>
      <c r="C149" s="13"/>
      <c r="D149" s="180" t="s">
        <v>134</v>
      </c>
      <c r="E149" s="181" t="s">
        <v>1</v>
      </c>
      <c r="F149" s="182" t="s">
        <v>149</v>
      </c>
      <c r="G149" s="13"/>
      <c r="H149" s="183">
        <v>80</v>
      </c>
      <c r="I149" s="13"/>
      <c r="J149" s="13"/>
      <c r="K149" s="13"/>
      <c r="L149" s="179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1" t="s">
        <v>134</v>
      </c>
      <c r="AU149" s="181" t="s">
        <v>82</v>
      </c>
      <c r="AV149" s="13" t="s">
        <v>82</v>
      </c>
      <c r="AW149" s="13" t="s">
        <v>30</v>
      </c>
      <c r="AX149" s="13" t="s">
        <v>78</v>
      </c>
      <c r="AY149" s="181" t="s">
        <v>126</v>
      </c>
    </row>
    <row r="150" s="12" customFormat="1" ht="22.8" customHeight="1">
      <c r="A150" s="12"/>
      <c r="B150" s="153"/>
      <c r="C150" s="12"/>
      <c r="D150" s="154" t="s">
        <v>72</v>
      </c>
      <c r="E150" s="163" t="s">
        <v>82</v>
      </c>
      <c r="F150" s="163" t="s">
        <v>158</v>
      </c>
      <c r="G150" s="12"/>
      <c r="H150" s="12"/>
      <c r="I150" s="12"/>
      <c r="J150" s="164">
        <f>BK150</f>
        <v>103102.24000000001</v>
      </c>
      <c r="K150" s="12"/>
      <c r="L150" s="153"/>
      <c r="M150" s="157"/>
      <c r="N150" s="158"/>
      <c r="O150" s="158"/>
      <c r="P150" s="159">
        <f>SUM(P151:P158)</f>
        <v>139.56812799999997</v>
      </c>
      <c r="Q150" s="158"/>
      <c r="R150" s="159">
        <f>SUM(R151:R158)</f>
        <v>24.948263999999998</v>
      </c>
      <c r="S150" s="158"/>
      <c r="T150" s="160">
        <f>SUM(T151:T158)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4" t="s">
        <v>78</v>
      </c>
      <c r="AT150" s="161" t="s">
        <v>72</v>
      </c>
      <c r="AU150" s="161" t="s">
        <v>78</v>
      </c>
      <c r="AY150" s="154" t="s">
        <v>126</v>
      </c>
      <c r="BK150" s="162">
        <f>SUM(BK151:BK158)</f>
        <v>103102.24000000001</v>
      </c>
    </row>
    <row r="151" s="2" customFormat="1" ht="21.75" customHeight="1">
      <c r="A151" s="32"/>
      <c r="B151" s="165"/>
      <c r="C151" s="166" t="s">
        <v>159</v>
      </c>
      <c r="D151" s="166" t="s">
        <v>128</v>
      </c>
      <c r="E151" s="167" t="s">
        <v>160</v>
      </c>
      <c r="F151" s="168" t="s">
        <v>161</v>
      </c>
      <c r="G151" s="169" t="s">
        <v>131</v>
      </c>
      <c r="H151" s="170">
        <v>5.3719999999999999</v>
      </c>
      <c r="I151" s="171">
        <v>8450</v>
      </c>
      <c r="J151" s="171">
        <f>ROUND(I151*H151,2)</f>
        <v>45393.400000000001</v>
      </c>
      <c r="K151" s="172"/>
      <c r="L151" s="33"/>
      <c r="M151" s="173" t="s">
        <v>1</v>
      </c>
      <c r="N151" s="174" t="s">
        <v>38</v>
      </c>
      <c r="O151" s="175">
        <v>9.9659999999999993</v>
      </c>
      <c r="P151" s="175">
        <f>O151*H151</f>
        <v>53.537351999999998</v>
      </c>
      <c r="Q151" s="175">
        <v>2.6619999999999999</v>
      </c>
      <c r="R151" s="175">
        <f>Q151*H151</f>
        <v>14.300263999999999</v>
      </c>
      <c r="S151" s="175">
        <v>0</v>
      </c>
      <c r="T151" s="17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7" t="s">
        <v>132</v>
      </c>
      <c r="AT151" s="177" t="s">
        <v>128</v>
      </c>
      <c r="AU151" s="177" t="s">
        <v>82</v>
      </c>
      <c r="AY151" s="19" t="s">
        <v>126</v>
      </c>
      <c r="BE151" s="178">
        <f>IF(N151="základní",J151,0)</f>
        <v>45393.400000000001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9" t="s">
        <v>78</v>
      </c>
      <c r="BK151" s="178">
        <f>ROUND(I151*H151,2)</f>
        <v>45393.400000000001</v>
      </c>
      <c r="BL151" s="19" t="s">
        <v>132</v>
      </c>
      <c r="BM151" s="177" t="s">
        <v>162</v>
      </c>
    </row>
    <row r="152" s="14" customFormat="1">
      <c r="A152" s="14"/>
      <c r="B152" s="187"/>
      <c r="C152" s="14"/>
      <c r="D152" s="180" t="s">
        <v>134</v>
      </c>
      <c r="E152" s="188" t="s">
        <v>1</v>
      </c>
      <c r="F152" s="189" t="s">
        <v>140</v>
      </c>
      <c r="G152" s="14"/>
      <c r="H152" s="188" t="s">
        <v>1</v>
      </c>
      <c r="I152" s="14"/>
      <c r="J152" s="14"/>
      <c r="K152" s="14"/>
      <c r="L152" s="187"/>
      <c r="M152" s="190"/>
      <c r="N152" s="191"/>
      <c r="O152" s="191"/>
      <c r="P152" s="191"/>
      <c r="Q152" s="191"/>
      <c r="R152" s="191"/>
      <c r="S152" s="191"/>
      <c r="T152" s="19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8" t="s">
        <v>134</v>
      </c>
      <c r="AU152" s="188" t="s">
        <v>82</v>
      </c>
      <c r="AV152" s="14" t="s">
        <v>78</v>
      </c>
      <c r="AW152" s="14" t="s">
        <v>30</v>
      </c>
      <c r="AX152" s="14" t="s">
        <v>73</v>
      </c>
      <c r="AY152" s="188" t="s">
        <v>126</v>
      </c>
    </row>
    <row r="153" s="13" customFormat="1">
      <c r="A153" s="13"/>
      <c r="B153" s="179"/>
      <c r="C153" s="13"/>
      <c r="D153" s="180" t="s">
        <v>134</v>
      </c>
      <c r="E153" s="181" t="s">
        <v>1</v>
      </c>
      <c r="F153" s="182" t="s">
        <v>163</v>
      </c>
      <c r="G153" s="13"/>
      <c r="H153" s="183">
        <v>5.3719999999999999</v>
      </c>
      <c r="I153" s="13"/>
      <c r="J153" s="13"/>
      <c r="K153" s="13"/>
      <c r="L153" s="179"/>
      <c r="M153" s="184"/>
      <c r="N153" s="185"/>
      <c r="O153" s="185"/>
      <c r="P153" s="185"/>
      <c r="Q153" s="185"/>
      <c r="R153" s="185"/>
      <c r="S153" s="185"/>
      <c r="T153" s="1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1" t="s">
        <v>134</v>
      </c>
      <c r="AU153" s="181" t="s">
        <v>82</v>
      </c>
      <c r="AV153" s="13" t="s">
        <v>82</v>
      </c>
      <c r="AW153" s="13" t="s">
        <v>30</v>
      </c>
      <c r="AX153" s="13" t="s">
        <v>78</v>
      </c>
      <c r="AY153" s="181" t="s">
        <v>126</v>
      </c>
    </row>
    <row r="154" s="2" customFormat="1" ht="24.15" customHeight="1">
      <c r="A154" s="32"/>
      <c r="B154" s="165"/>
      <c r="C154" s="166" t="s">
        <v>164</v>
      </c>
      <c r="D154" s="166" t="s">
        <v>128</v>
      </c>
      <c r="E154" s="167" t="s">
        <v>165</v>
      </c>
      <c r="F154" s="168" t="s">
        <v>166</v>
      </c>
      <c r="G154" s="169" t="s">
        <v>131</v>
      </c>
      <c r="H154" s="170">
        <v>5.3719999999999999</v>
      </c>
      <c r="I154" s="171">
        <v>2470</v>
      </c>
      <c r="J154" s="171">
        <f>ROUND(I154*H154,2)</f>
        <v>13268.84</v>
      </c>
      <c r="K154" s="172"/>
      <c r="L154" s="33"/>
      <c r="M154" s="173" t="s">
        <v>1</v>
      </c>
      <c r="N154" s="174" t="s">
        <v>38</v>
      </c>
      <c r="O154" s="175">
        <v>4.6580000000000004</v>
      </c>
      <c r="P154" s="175">
        <f>O154*H154</f>
        <v>25.022776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7" t="s">
        <v>132</v>
      </c>
      <c r="AT154" s="177" t="s">
        <v>128</v>
      </c>
      <c r="AU154" s="177" t="s">
        <v>82</v>
      </c>
      <c r="AY154" s="19" t="s">
        <v>126</v>
      </c>
      <c r="BE154" s="178">
        <f>IF(N154="základní",J154,0)</f>
        <v>13268.84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9" t="s">
        <v>78</v>
      </c>
      <c r="BK154" s="178">
        <f>ROUND(I154*H154,2)</f>
        <v>13268.84</v>
      </c>
      <c r="BL154" s="19" t="s">
        <v>132</v>
      </c>
      <c r="BM154" s="177" t="s">
        <v>167</v>
      </c>
    </row>
    <row r="155" s="14" customFormat="1">
      <c r="A155" s="14"/>
      <c r="B155" s="187"/>
      <c r="C155" s="14"/>
      <c r="D155" s="180" t="s">
        <v>134</v>
      </c>
      <c r="E155" s="188" t="s">
        <v>1</v>
      </c>
      <c r="F155" s="189" t="s">
        <v>140</v>
      </c>
      <c r="G155" s="14"/>
      <c r="H155" s="188" t="s">
        <v>1</v>
      </c>
      <c r="I155" s="14"/>
      <c r="J155" s="14"/>
      <c r="K155" s="14"/>
      <c r="L155" s="187"/>
      <c r="M155" s="190"/>
      <c r="N155" s="191"/>
      <c r="O155" s="191"/>
      <c r="P155" s="191"/>
      <c r="Q155" s="191"/>
      <c r="R155" s="191"/>
      <c r="S155" s="191"/>
      <c r="T155" s="19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8" t="s">
        <v>134</v>
      </c>
      <c r="AU155" s="188" t="s">
        <v>82</v>
      </c>
      <c r="AV155" s="14" t="s">
        <v>78</v>
      </c>
      <c r="AW155" s="14" t="s">
        <v>30</v>
      </c>
      <c r="AX155" s="14" t="s">
        <v>73</v>
      </c>
      <c r="AY155" s="188" t="s">
        <v>126</v>
      </c>
    </row>
    <row r="156" s="13" customFormat="1">
      <c r="A156" s="13"/>
      <c r="B156" s="179"/>
      <c r="C156" s="13"/>
      <c r="D156" s="180" t="s">
        <v>134</v>
      </c>
      <c r="E156" s="181" t="s">
        <v>1</v>
      </c>
      <c r="F156" s="182" t="s">
        <v>163</v>
      </c>
      <c r="G156" s="13"/>
      <c r="H156" s="183">
        <v>5.3719999999999999</v>
      </c>
      <c r="I156" s="13"/>
      <c r="J156" s="13"/>
      <c r="K156" s="13"/>
      <c r="L156" s="179"/>
      <c r="M156" s="184"/>
      <c r="N156" s="185"/>
      <c r="O156" s="185"/>
      <c r="P156" s="185"/>
      <c r="Q156" s="185"/>
      <c r="R156" s="185"/>
      <c r="S156" s="185"/>
      <c r="T156" s="18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1" t="s">
        <v>134</v>
      </c>
      <c r="AU156" s="181" t="s">
        <v>82</v>
      </c>
      <c r="AV156" s="13" t="s">
        <v>82</v>
      </c>
      <c r="AW156" s="13" t="s">
        <v>30</v>
      </c>
      <c r="AX156" s="13" t="s">
        <v>78</v>
      </c>
      <c r="AY156" s="181" t="s">
        <v>126</v>
      </c>
    </row>
    <row r="157" s="2" customFormat="1" ht="16.5" customHeight="1">
      <c r="A157" s="32"/>
      <c r="B157" s="165"/>
      <c r="C157" s="166" t="s">
        <v>168</v>
      </c>
      <c r="D157" s="166" t="s">
        <v>128</v>
      </c>
      <c r="E157" s="167" t="s">
        <v>169</v>
      </c>
      <c r="F157" s="168" t="s">
        <v>170</v>
      </c>
      <c r="G157" s="169" t="s">
        <v>131</v>
      </c>
      <c r="H157" s="170">
        <v>4</v>
      </c>
      <c r="I157" s="171">
        <v>9630</v>
      </c>
      <c r="J157" s="171">
        <f>ROUND(I157*H157,2)</f>
        <v>38520</v>
      </c>
      <c r="K157" s="172"/>
      <c r="L157" s="33"/>
      <c r="M157" s="173" t="s">
        <v>1</v>
      </c>
      <c r="N157" s="174" t="s">
        <v>38</v>
      </c>
      <c r="O157" s="175">
        <v>12.458</v>
      </c>
      <c r="P157" s="175">
        <f>O157*H157</f>
        <v>49.832000000000001</v>
      </c>
      <c r="Q157" s="175">
        <v>2.6619999999999999</v>
      </c>
      <c r="R157" s="175">
        <f>Q157*H157</f>
        <v>10.648</v>
      </c>
      <c r="S157" s="175">
        <v>0</v>
      </c>
      <c r="T157" s="17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7" t="s">
        <v>132</v>
      </c>
      <c r="AT157" s="177" t="s">
        <v>128</v>
      </c>
      <c r="AU157" s="177" t="s">
        <v>82</v>
      </c>
      <c r="AY157" s="19" t="s">
        <v>126</v>
      </c>
      <c r="BE157" s="178">
        <f>IF(N157="základní",J157,0)</f>
        <v>38520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9" t="s">
        <v>78</v>
      </c>
      <c r="BK157" s="178">
        <f>ROUND(I157*H157,2)</f>
        <v>38520</v>
      </c>
      <c r="BL157" s="19" t="s">
        <v>132</v>
      </c>
      <c r="BM157" s="177" t="s">
        <v>171</v>
      </c>
    </row>
    <row r="158" s="2" customFormat="1" ht="24.15" customHeight="1">
      <c r="A158" s="32"/>
      <c r="B158" s="165"/>
      <c r="C158" s="166" t="s">
        <v>172</v>
      </c>
      <c r="D158" s="166" t="s">
        <v>128</v>
      </c>
      <c r="E158" s="167" t="s">
        <v>173</v>
      </c>
      <c r="F158" s="168" t="s">
        <v>174</v>
      </c>
      <c r="G158" s="169" t="s">
        <v>131</v>
      </c>
      <c r="H158" s="170">
        <v>4</v>
      </c>
      <c r="I158" s="171">
        <v>1480</v>
      </c>
      <c r="J158" s="171">
        <f>ROUND(I158*H158,2)</f>
        <v>5920</v>
      </c>
      <c r="K158" s="172"/>
      <c r="L158" s="33"/>
      <c r="M158" s="173" t="s">
        <v>1</v>
      </c>
      <c r="N158" s="174" t="s">
        <v>38</v>
      </c>
      <c r="O158" s="175">
        <v>2.794</v>
      </c>
      <c r="P158" s="175">
        <f>O158*H158</f>
        <v>11.176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7" t="s">
        <v>132</v>
      </c>
      <c r="AT158" s="177" t="s">
        <v>128</v>
      </c>
      <c r="AU158" s="177" t="s">
        <v>82</v>
      </c>
      <c r="AY158" s="19" t="s">
        <v>126</v>
      </c>
      <c r="BE158" s="178">
        <f>IF(N158="základní",J158,0)</f>
        <v>5920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9" t="s">
        <v>78</v>
      </c>
      <c r="BK158" s="178">
        <f>ROUND(I158*H158,2)</f>
        <v>5920</v>
      </c>
      <c r="BL158" s="19" t="s">
        <v>132</v>
      </c>
      <c r="BM158" s="177" t="s">
        <v>175</v>
      </c>
    </row>
    <row r="159" s="12" customFormat="1" ht="22.8" customHeight="1">
      <c r="A159" s="12"/>
      <c r="B159" s="153"/>
      <c r="C159" s="12"/>
      <c r="D159" s="154" t="s">
        <v>72</v>
      </c>
      <c r="E159" s="163" t="s">
        <v>144</v>
      </c>
      <c r="F159" s="163" t="s">
        <v>176</v>
      </c>
      <c r="G159" s="12"/>
      <c r="H159" s="12"/>
      <c r="I159" s="12"/>
      <c r="J159" s="164">
        <f>BK159</f>
        <v>408114.43999999994</v>
      </c>
      <c r="K159" s="12"/>
      <c r="L159" s="153"/>
      <c r="M159" s="157"/>
      <c r="N159" s="158"/>
      <c r="O159" s="158"/>
      <c r="P159" s="159">
        <f>SUM(P160:P183)</f>
        <v>515.79913999999997</v>
      </c>
      <c r="Q159" s="158"/>
      <c r="R159" s="159">
        <f>SUM(R160:R183)</f>
        <v>95.484889019999997</v>
      </c>
      <c r="S159" s="158"/>
      <c r="T159" s="160">
        <f>SUM(T160:T183)</f>
        <v>0.00058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4" t="s">
        <v>78</v>
      </c>
      <c r="AT159" s="161" t="s">
        <v>72</v>
      </c>
      <c r="AU159" s="161" t="s">
        <v>78</v>
      </c>
      <c r="AY159" s="154" t="s">
        <v>126</v>
      </c>
      <c r="BK159" s="162">
        <f>SUM(BK160:BK183)</f>
        <v>408114.43999999994</v>
      </c>
    </row>
    <row r="160" s="2" customFormat="1" ht="21.75" customHeight="1">
      <c r="A160" s="32"/>
      <c r="B160" s="165"/>
      <c r="C160" s="166" t="s">
        <v>177</v>
      </c>
      <c r="D160" s="166" t="s">
        <v>128</v>
      </c>
      <c r="E160" s="167" t="s">
        <v>178</v>
      </c>
      <c r="F160" s="168" t="s">
        <v>179</v>
      </c>
      <c r="G160" s="169" t="s">
        <v>131</v>
      </c>
      <c r="H160" s="170">
        <v>33.981999999999999</v>
      </c>
      <c r="I160" s="171">
        <v>9710</v>
      </c>
      <c r="J160" s="171">
        <f>ROUND(I160*H160,2)</f>
        <v>329965.21999999997</v>
      </c>
      <c r="K160" s="172"/>
      <c r="L160" s="33"/>
      <c r="M160" s="173" t="s">
        <v>1</v>
      </c>
      <c r="N160" s="174" t="s">
        <v>38</v>
      </c>
      <c r="O160" s="175">
        <v>12.675000000000001</v>
      </c>
      <c r="P160" s="175">
        <f>O160*H160</f>
        <v>430.72185000000002</v>
      </c>
      <c r="Q160" s="175">
        <v>2.6814</v>
      </c>
      <c r="R160" s="175">
        <f>Q160*H160</f>
        <v>91.119334800000004</v>
      </c>
      <c r="S160" s="175">
        <v>0</v>
      </c>
      <c r="T160" s="17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7" t="s">
        <v>132</v>
      </c>
      <c r="AT160" s="177" t="s">
        <v>128</v>
      </c>
      <c r="AU160" s="177" t="s">
        <v>82</v>
      </c>
      <c r="AY160" s="19" t="s">
        <v>126</v>
      </c>
      <c r="BE160" s="178">
        <f>IF(N160="základní",J160,0)</f>
        <v>329965.21999999997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9" t="s">
        <v>78</v>
      </c>
      <c r="BK160" s="178">
        <f>ROUND(I160*H160,2)</f>
        <v>329965.21999999997</v>
      </c>
      <c r="BL160" s="19" t="s">
        <v>132</v>
      </c>
      <c r="BM160" s="177" t="s">
        <v>180</v>
      </c>
    </row>
    <row r="161" s="14" customFormat="1">
      <c r="A161" s="14"/>
      <c r="B161" s="187"/>
      <c r="C161" s="14"/>
      <c r="D161" s="180" t="s">
        <v>134</v>
      </c>
      <c r="E161" s="188" t="s">
        <v>1</v>
      </c>
      <c r="F161" s="189" t="s">
        <v>140</v>
      </c>
      <c r="G161" s="14"/>
      <c r="H161" s="188" t="s">
        <v>1</v>
      </c>
      <c r="I161" s="14"/>
      <c r="J161" s="14"/>
      <c r="K161" s="14"/>
      <c r="L161" s="187"/>
      <c r="M161" s="190"/>
      <c r="N161" s="191"/>
      <c r="O161" s="191"/>
      <c r="P161" s="191"/>
      <c r="Q161" s="191"/>
      <c r="R161" s="191"/>
      <c r="S161" s="191"/>
      <c r="T161" s="19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88" t="s">
        <v>134</v>
      </c>
      <c r="AU161" s="188" t="s">
        <v>82</v>
      </c>
      <c r="AV161" s="14" t="s">
        <v>78</v>
      </c>
      <c r="AW161" s="14" t="s">
        <v>30</v>
      </c>
      <c r="AX161" s="14" t="s">
        <v>73</v>
      </c>
      <c r="AY161" s="188" t="s">
        <v>126</v>
      </c>
    </row>
    <row r="162" s="13" customFormat="1">
      <c r="A162" s="13"/>
      <c r="B162" s="179"/>
      <c r="C162" s="13"/>
      <c r="D162" s="180" t="s">
        <v>134</v>
      </c>
      <c r="E162" s="181" t="s">
        <v>1</v>
      </c>
      <c r="F162" s="182" t="s">
        <v>181</v>
      </c>
      <c r="G162" s="13"/>
      <c r="H162" s="183">
        <v>37.228999999999999</v>
      </c>
      <c r="I162" s="13"/>
      <c r="J162" s="13"/>
      <c r="K162" s="13"/>
      <c r="L162" s="179"/>
      <c r="M162" s="184"/>
      <c r="N162" s="185"/>
      <c r="O162" s="185"/>
      <c r="P162" s="185"/>
      <c r="Q162" s="185"/>
      <c r="R162" s="185"/>
      <c r="S162" s="185"/>
      <c r="T162" s="1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1" t="s">
        <v>134</v>
      </c>
      <c r="AU162" s="181" t="s">
        <v>82</v>
      </c>
      <c r="AV162" s="13" t="s">
        <v>82</v>
      </c>
      <c r="AW162" s="13" t="s">
        <v>30</v>
      </c>
      <c r="AX162" s="13" t="s">
        <v>73</v>
      </c>
      <c r="AY162" s="181" t="s">
        <v>126</v>
      </c>
    </row>
    <row r="163" s="13" customFormat="1">
      <c r="A163" s="13"/>
      <c r="B163" s="179"/>
      <c r="C163" s="13"/>
      <c r="D163" s="180" t="s">
        <v>134</v>
      </c>
      <c r="E163" s="181" t="s">
        <v>1</v>
      </c>
      <c r="F163" s="182" t="s">
        <v>182</v>
      </c>
      <c r="G163" s="13"/>
      <c r="H163" s="183">
        <v>-3.2469999999999999</v>
      </c>
      <c r="I163" s="13"/>
      <c r="J163" s="13"/>
      <c r="K163" s="13"/>
      <c r="L163" s="179"/>
      <c r="M163" s="184"/>
      <c r="N163" s="185"/>
      <c r="O163" s="185"/>
      <c r="P163" s="185"/>
      <c r="Q163" s="185"/>
      <c r="R163" s="185"/>
      <c r="S163" s="185"/>
      <c r="T163" s="18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1" t="s">
        <v>134</v>
      </c>
      <c r="AU163" s="181" t="s">
        <v>82</v>
      </c>
      <c r="AV163" s="13" t="s">
        <v>82</v>
      </c>
      <c r="AW163" s="13" t="s">
        <v>30</v>
      </c>
      <c r="AX163" s="13" t="s">
        <v>73</v>
      </c>
      <c r="AY163" s="181" t="s">
        <v>126</v>
      </c>
    </row>
    <row r="164" s="15" customFormat="1">
      <c r="A164" s="15"/>
      <c r="B164" s="193"/>
      <c r="C164" s="15"/>
      <c r="D164" s="180" t="s">
        <v>134</v>
      </c>
      <c r="E164" s="194" t="s">
        <v>1</v>
      </c>
      <c r="F164" s="195" t="s">
        <v>143</v>
      </c>
      <c r="G164" s="15"/>
      <c r="H164" s="196">
        <v>33.981999999999999</v>
      </c>
      <c r="I164" s="15"/>
      <c r="J164" s="15"/>
      <c r="K164" s="15"/>
      <c r="L164" s="193"/>
      <c r="M164" s="197"/>
      <c r="N164" s="198"/>
      <c r="O164" s="198"/>
      <c r="P164" s="198"/>
      <c r="Q164" s="198"/>
      <c r="R164" s="198"/>
      <c r="S164" s="198"/>
      <c r="T164" s="19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194" t="s">
        <v>134</v>
      </c>
      <c r="AU164" s="194" t="s">
        <v>82</v>
      </c>
      <c r="AV164" s="15" t="s">
        <v>132</v>
      </c>
      <c r="AW164" s="15" t="s">
        <v>30</v>
      </c>
      <c r="AX164" s="15" t="s">
        <v>78</v>
      </c>
      <c r="AY164" s="194" t="s">
        <v>126</v>
      </c>
    </row>
    <row r="165" s="2" customFormat="1" ht="24.15" customHeight="1">
      <c r="A165" s="32"/>
      <c r="B165" s="165"/>
      <c r="C165" s="166" t="s">
        <v>183</v>
      </c>
      <c r="D165" s="166" t="s">
        <v>128</v>
      </c>
      <c r="E165" s="167" t="s">
        <v>184</v>
      </c>
      <c r="F165" s="168" t="s">
        <v>185</v>
      </c>
      <c r="G165" s="169" t="s">
        <v>131</v>
      </c>
      <c r="H165" s="170">
        <v>0.78700000000000003</v>
      </c>
      <c r="I165" s="171">
        <v>10100</v>
      </c>
      <c r="J165" s="171">
        <f>ROUND(I165*H165,2)</f>
        <v>7948.6999999999998</v>
      </c>
      <c r="K165" s="172"/>
      <c r="L165" s="33"/>
      <c r="M165" s="173" t="s">
        <v>1</v>
      </c>
      <c r="N165" s="174" t="s">
        <v>38</v>
      </c>
      <c r="O165" s="175">
        <v>9.5700000000000003</v>
      </c>
      <c r="P165" s="175">
        <f>O165*H165</f>
        <v>7.5315900000000005</v>
      </c>
      <c r="Q165" s="175">
        <v>1.8998600000000001</v>
      </c>
      <c r="R165" s="175">
        <f>Q165*H165</f>
        <v>1.4951898200000002</v>
      </c>
      <c r="S165" s="175">
        <v>0</v>
      </c>
      <c r="T165" s="17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7" t="s">
        <v>132</v>
      </c>
      <c r="AT165" s="177" t="s">
        <v>128</v>
      </c>
      <c r="AU165" s="177" t="s">
        <v>82</v>
      </c>
      <c r="AY165" s="19" t="s">
        <v>126</v>
      </c>
      <c r="BE165" s="178">
        <f>IF(N165="základní",J165,0)</f>
        <v>7948.6999999999998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9" t="s">
        <v>78</v>
      </c>
      <c r="BK165" s="178">
        <f>ROUND(I165*H165,2)</f>
        <v>7948.6999999999998</v>
      </c>
      <c r="BL165" s="19" t="s">
        <v>132</v>
      </c>
      <c r="BM165" s="177" t="s">
        <v>186</v>
      </c>
    </row>
    <row r="166" s="13" customFormat="1">
      <c r="A166" s="13"/>
      <c r="B166" s="179"/>
      <c r="C166" s="13"/>
      <c r="D166" s="180" t="s">
        <v>134</v>
      </c>
      <c r="E166" s="181" t="s">
        <v>1</v>
      </c>
      <c r="F166" s="182" t="s">
        <v>187</v>
      </c>
      <c r="G166" s="13"/>
      <c r="H166" s="183">
        <v>0.59499999999999997</v>
      </c>
      <c r="I166" s="13"/>
      <c r="J166" s="13"/>
      <c r="K166" s="13"/>
      <c r="L166" s="179"/>
      <c r="M166" s="184"/>
      <c r="N166" s="185"/>
      <c r="O166" s="185"/>
      <c r="P166" s="185"/>
      <c r="Q166" s="185"/>
      <c r="R166" s="185"/>
      <c r="S166" s="185"/>
      <c r="T166" s="1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1" t="s">
        <v>134</v>
      </c>
      <c r="AU166" s="181" t="s">
        <v>82</v>
      </c>
      <c r="AV166" s="13" t="s">
        <v>82</v>
      </c>
      <c r="AW166" s="13" t="s">
        <v>30</v>
      </c>
      <c r="AX166" s="13" t="s">
        <v>73</v>
      </c>
      <c r="AY166" s="181" t="s">
        <v>126</v>
      </c>
    </row>
    <row r="167" s="13" customFormat="1">
      <c r="A167" s="13"/>
      <c r="B167" s="179"/>
      <c r="C167" s="13"/>
      <c r="D167" s="180" t="s">
        <v>134</v>
      </c>
      <c r="E167" s="181" t="s">
        <v>1</v>
      </c>
      <c r="F167" s="182" t="s">
        <v>188</v>
      </c>
      <c r="G167" s="13"/>
      <c r="H167" s="183">
        <v>0.035999999999999997</v>
      </c>
      <c r="I167" s="13"/>
      <c r="J167" s="13"/>
      <c r="K167" s="13"/>
      <c r="L167" s="179"/>
      <c r="M167" s="184"/>
      <c r="N167" s="185"/>
      <c r="O167" s="185"/>
      <c r="P167" s="185"/>
      <c r="Q167" s="185"/>
      <c r="R167" s="185"/>
      <c r="S167" s="185"/>
      <c r="T167" s="1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1" t="s">
        <v>134</v>
      </c>
      <c r="AU167" s="181" t="s">
        <v>82</v>
      </c>
      <c r="AV167" s="13" t="s">
        <v>82</v>
      </c>
      <c r="AW167" s="13" t="s">
        <v>30</v>
      </c>
      <c r="AX167" s="13" t="s">
        <v>73</v>
      </c>
      <c r="AY167" s="181" t="s">
        <v>126</v>
      </c>
    </row>
    <row r="168" s="13" customFormat="1">
      <c r="A168" s="13"/>
      <c r="B168" s="179"/>
      <c r="C168" s="13"/>
      <c r="D168" s="180" t="s">
        <v>134</v>
      </c>
      <c r="E168" s="181" t="s">
        <v>1</v>
      </c>
      <c r="F168" s="182" t="s">
        <v>189</v>
      </c>
      <c r="G168" s="13"/>
      <c r="H168" s="183">
        <v>0.156</v>
      </c>
      <c r="I168" s="13"/>
      <c r="J168" s="13"/>
      <c r="K168" s="13"/>
      <c r="L168" s="179"/>
      <c r="M168" s="184"/>
      <c r="N168" s="185"/>
      <c r="O168" s="185"/>
      <c r="P168" s="185"/>
      <c r="Q168" s="185"/>
      <c r="R168" s="185"/>
      <c r="S168" s="185"/>
      <c r="T168" s="1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1" t="s">
        <v>134</v>
      </c>
      <c r="AU168" s="181" t="s">
        <v>82</v>
      </c>
      <c r="AV168" s="13" t="s">
        <v>82</v>
      </c>
      <c r="AW168" s="13" t="s">
        <v>30</v>
      </c>
      <c r="AX168" s="13" t="s">
        <v>73</v>
      </c>
      <c r="AY168" s="181" t="s">
        <v>126</v>
      </c>
    </row>
    <row r="169" s="15" customFormat="1">
      <c r="A169" s="15"/>
      <c r="B169" s="193"/>
      <c r="C169" s="15"/>
      <c r="D169" s="180" t="s">
        <v>134</v>
      </c>
      <c r="E169" s="194" t="s">
        <v>1</v>
      </c>
      <c r="F169" s="195" t="s">
        <v>143</v>
      </c>
      <c r="G169" s="15"/>
      <c r="H169" s="196">
        <v>0.78700000000000003</v>
      </c>
      <c r="I169" s="15"/>
      <c r="J169" s="15"/>
      <c r="K169" s="15"/>
      <c r="L169" s="193"/>
      <c r="M169" s="197"/>
      <c r="N169" s="198"/>
      <c r="O169" s="198"/>
      <c r="P169" s="198"/>
      <c r="Q169" s="198"/>
      <c r="R169" s="198"/>
      <c r="S169" s="198"/>
      <c r="T169" s="19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194" t="s">
        <v>134</v>
      </c>
      <c r="AU169" s="194" t="s">
        <v>82</v>
      </c>
      <c r="AV169" s="15" t="s">
        <v>132</v>
      </c>
      <c r="AW169" s="15" t="s">
        <v>30</v>
      </c>
      <c r="AX169" s="15" t="s">
        <v>78</v>
      </c>
      <c r="AY169" s="194" t="s">
        <v>126</v>
      </c>
    </row>
    <row r="170" s="2" customFormat="1" ht="33" customHeight="1">
      <c r="A170" s="32"/>
      <c r="B170" s="165"/>
      <c r="C170" s="166" t="s">
        <v>190</v>
      </c>
      <c r="D170" s="166" t="s">
        <v>128</v>
      </c>
      <c r="E170" s="167" t="s">
        <v>191</v>
      </c>
      <c r="F170" s="168" t="s">
        <v>192</v>
      </c>
      <c r="G170" s="169" t="s">
        <v>147</v>
      </c>
      <c r="H170" s="170">
        <v>7</v>
      </c>
      <c r="I170" s="171">
        <v>684</v>
      </c>
      <c r="J170" s="171">
        <f>ROUND(I170*H170,2)</f>
        <v>4788</v>
      </c>
      <c r="K170" s="172"/>
      <c r="L170" s="33"/>
      <c r="M170" s="173" t="s">
        <v>1</v>
      </c>
      <c r="N170" s="174" t="s">
        <v>38</v>
      </c>
      <c r="O170" s="175">
        <v>0.93999999999999995</v>
      </c>
      <c r="P170" s="175">
        <f>O170*H170</f>
        <v>6.5800000000000001</v>
      </c>
      <c r="Q170" s="175">
        <v>0.11576</v>
      </c>
      <c r="R170" s="175">
        <f>Q170*H170</f>
        <v>0.81032000000000004</v>
      </c>
      <c r="S170" s="175">
        <v>0</v>
      </c>
      <c r="T170" s="17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7" t="s">
        <v>132</v>
      </c>
      <c r="AT170" s="177" t="s">
        <v>128</v>
      </c>
      <c r="AU170" s="177" t="s">
        <v>82</v>
      </c>
      <c r="AY170" s="19" t="s">
        <v>126</v>
      </c>
      <c r="BE170" s="178">
        <f>IF(N170="základní",J170,0)</f>
        <v>4788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9" t="s">
        <v>78</v>
      </c>
      <c r="BK170" s="178">
        <f>ROUND(I170*H170,2)</f>
        <v>4788</v>
      </c>
      <c r="BL170" s="19" t="s">
        <v>132</v>
      </c>
      <c r="BM170" s="177" t="s">
        <v>193</v>
      </c>
    </row>
    <row r="171" s="13" customFormat="1">
      <c r="A171" s="13"/>
      <c r="B171" s="179"/>
      <c r="C171" s="13"/>
      <c r="D171" s="180" t="s">
        <v>134</v>
      </c>
      <c r="E171" s="181" t="s">
        <v>1</v>
      </c>
      <c r="F171" s="182" t="s">
        <v>194</v>
      </c>
      <c r="G171" s="13"/>
      <c r="H171" s="183">
        <v>7</v>
      </c>
      <c r="I171" s="13"/>
      <c r="J171" s="13"/>
      <c r="K171" s="13"/>
      <c r="L171" s="179"/>
      <c r="M171" s="184"/>
      <c r="N171" s="185"/>
      <c r="O171" s="185"/>
      <c r="P171" s="185"/>
      <c r="Q171" s="185"/>
      <c r="R171" s="185"/>
      <c r="S171" s="185"/>
      <c r="T171" s="1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1" t="s">
        <v>134</v>
      </c>
      <c r="AU171" s="181" t="s">
        <v>82</v>
      </c>
      <c r="AV171" s="13" t="s">
        <v>82</v>
      </c>
      <c r="AW171" s="13" t="s">
        <v>30</v>
      </c>
      <c r="AX171" s="13" t="s">
        <v>78</v>
      </c>
      <c r="AY171" s="181" t="s">
        <v>126</v>
      </c>
    </row>
    <row r="172" s="2" customFormat="1" ht="66.75" customHeight="1">
      <c r="A172" s="32"/>
      <c r="B172" s="165"/>
      <c r="C172" s="166" t="s">
        <v>195</v>
      </c>
      <c r="D172" s="166" t="s">
        <v>128</v>
      </c>
      <c r="E172" s="167" t="s">
        <v>196</v>
      </c>
      <c r="F172" s="168" t="s">
        <v>197</v>
      </c>
      <c r="G172" s="169" t="s">
        <v>198</v>
      </c>
      <c r="H172" s="170">
        <v>14.5</v>
      </c>
      <c r="I172" s="171">
        <v>2050</v>
      </c>
      <c r="J172" s="171">
        <f>ROUND(I172*H172,2)</f>
        <v>29725</v>
      </c>
      <c r="K172" s="172"/>
      <c r="L172" s="33"/>
      <c r="M172" s="173" t="s">
        <v>1</v>
      </c>
      <c r="N172" s="174" t="s">
        <v>38</v>
      </c>
      <c r="O172" s="175">
        <v>3.589</v>
      </c>
      <c r="P172" s="175">
        <f>O172*H172</f>
        <v>52.040500000000002</v>
      </c>
      <c r="Q172" s="175">
        <v>0.022720000000000001</v>
      </c>
      <c r="R172" s="175">
        <f>Q172*H172</f>
        <v>0.32944000000000001</v>
      </c>
      <c r="S172" s="175">
        <v>4.0000000000000003E-05</v>
      </c>
      <c r="T172" s="176">
        <f>S172*H172</f>
        <v>0.00058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7" t="s">
        <v>132</v>
      </c>
      <c r="AT172" s="177" t="s">
        <v>128</v>
      </c>
      <c r="AU172" s="177" t="s">
        <v>82</v>
      </c>
      <c r="AY172" s="19" t="s">
        <v>126</v>
      </c>
      <c r="BE172" s="178">
        <f>IF(N172="základní",J172,0)</f>
        <v>29725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9" t="s">
        <v>78</v>
      </c>
      <c r="BK172" s="178">
        <f>ROUND(I172*H172,2)</f>
        <v>29725</v>
      </c>
      <c r="BL172" s="19" t="s">
        <v>132</v>
      </c>
      <c r="BM172" s="177" t="s">
        <v>199</v>
      </c>
    </row>
    <row r="173" s="13" customFormat="1">
      <c r="A173" s="13"/>
      <c r="B173" s="179"/>
      <c r="C173" s="13"/>
      <c r="D173" s="180" t="s">
        <v>134</v>
      </c>
      <c r="E173" s="181" t="s">
        <v>1</v>
      </c>
      <c r="F173" s="182" t="s">
        <v>200</v>
      </c>
      <c r="G173" s="13"/>
      <c r="H173" s="183">
        <v>14.5</v>
      </c>
      <c r="I173" s="13"/>
      <c r="J173" s="13"/>
      <c r="K173" s="13"/>
      <c r="L173" s="179"/>
      <c r="M173" s="184"/>
      <c r="N173" s="185"/>
      <c r="O173" s="185"/>
      <c r="P173" s="185"/>
      <c r="Q173" s="185"/>
      <c r="R173" s="185"/>
      <c r="S173" s="185"/>
      <c r="T173" s="1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1" t="s">
        <v>134</v>
      </c>
      <c r="AU173" s="181" t="s">
        <v>82</v>
      </c>
      <c r="AV173" s="13" t="s">
        <v>82</v>
      </c>
      <c r="AW173" s="13" t="s">
        <v>30</v>
      </c>
      <c r="AX173" s="13" t="s">
        <v>78</v>
      </c>
      <c r="AY173" s="181" t="s">
        <v>126</v>
      </c>
    </row>
    <row r="174" s="2" customFormat="1" ht="16.5" customHeight="1">
      <c r="A174" s="32"/>
      <c r="B174" s="165"/>
      <c r="C174" s="166" t="s">
        <v>201</v>
      </c>
      <c r="D174" s="166" t="s">
        <v>128</v>
      </c>
      <c r="E174" s="167" t="s">
        <v>202</v>
      </c>
      <c r="F174" s="168" t="s">
        <v>203</v>
      </c>
      <c r="G174" s="169" t="s">
        <v>198</v>
      </c>
      <c r="H174" s="170">
        <v>30.039999999999999</v>
      </c>
      <c r="I174" s="171">
        <v>1188</v>
      </c>
      <c r="J174" s="171">
        <f>ROUND(I174*H174,2)</f>
        <v>35687.519999999997</v>
      </c>
      <c r="K174" s="172"/>
      <c r="L174" s="33"/>
      <c r="M174" s="173" t="s">
        <v>1</v>
      </c>
      <c r="N174" s="174" t="s">
        <v>38</v>
      </c>
      <c r="O174" s="175">
        <v>0.63</v>
      </c>
      <c r="P174" s="175">
        <f>O174*H174</f>
        <v>18.9252</v>
      </c>
      <c r="Q174" s="175">
        <v>0.057610000000000001</v>
      </c>
      <c r="R174" s="175">
        <f>Q174*H174</f>
        <v>1.7306044</v>
      </c>
      <c r="S174" s="175">
        <v>0</v>
      </c>
      <c r="T174" s="17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7" t="s">
        <v>132</v>
      </c>
      <c r="AT174" s="177" t="s">
        <v>128</v>
      </c>
      <c r="AU174" s="177" t="s">
        <v>82</v>
      </c>
      <c r="AY174" s="19" t="s">
        <v>126</v>
      </c>
      <c r="BE174" s="178">
        <f>IF(N174="základní",J174,0)</f>
        <v>35687.519999999997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9" t="s">
        <v>78</v>
      </c>
      <c r="BK174" s="178">
        <f>ROUND(I174*H174,2)</f>
        <v>35687.519999999997</v>
      </c>
      <c r="BL174" s="19" t="s">
        <v>132</v>
      </c>
      <c r="BM174" s="177" t="s">
        <v>204</v>
      </c>
    </row>
    <row r="175" s="14" customFormat="1">
      <c r="A175" s="14"/>
      <c r="B175" s="187"/>
      <c r="C175" s="14"/>
      <c r="D175" s="180" t="s">
        <v>134</v>
      </c>
      <c r="E175" s="188" t="s">
        <v>1</v>
      </c>
      <c r="F175" s="189" t="s">
        <v>205</v>
      </c>
      <c r="G175" s="14"/>
      <c r="H175" s="188" t="s">
        <v>1</v>
      </c>
      <c r="I175" s="14"/>
      <c r="J175" s="14"/>
      <c r="K175" s="14"/>
      <c r="L175" s="187"/>
      <c r="M175" s="190"/>
      <c r="N175" s="191"/>
      <c r="O175" s="191"/>
      <c r="P175" s="191"/>
      <c r="Q175" s="191"/>
      <c r="R175" s="191"/>
      <c r="S175" s="191"/>
      <c r="T175" s="19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88" t="s">
        <v>134</v>
      </c>
      <c r="AU175" s="188" t="s">
        <v>82</v>
      </c>
      <c r="AV175" s="14" t="s">
        <v>78</v>
      </c>
      <c r="AW175" s="14" t="s">
        <v>30</v>
      </c>
      <c r="AX175" s="14" t="s">
        <v>73</v>
      </c>
      <c r="AY175" s="188" t="s">
        <v>126</v>
      </c>
    </row>
    <row r="176" s="13" customFormat="1">
      <c r="A176" s="13"/>
      <c r="B176" s="179"/>
      <c r="C176" s="13"/>
      <c r="D176" s="180" t="s">
        <v>134</v>
      </c>
      <c r="E176" s="181" t="s">
        <v>1</v>
      </c>
      <c r="F176" s="182" t="s">
        <v>206</v>
      </c>
      <c r="G176" s="13"/>
      <c r="H176" s="183">
        <v>6.4000000000000004</v>
      </c>
      <c r="I176" s="13"/>
      <c r="J176" s="13"/>
      <c r="K176" s="13"/>
      <c r="L176" s="179"/>
      <c r="M176" s="184"/>
      <c r="N176" s="185"/>
      <c r="O176" s="185"/>
      <c r="P176" s="185"/>
      <c r="Q176" s="185"/>
      <c r="R176" s="185"/>
      <c r="S176" s="185"/>
      <c r="T176" s="18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1" t="s">
        <v>134</v>
      </c>
      <c r="AU176" s="181" t="s">
        <v>82</v>
      </c>
      <c r="AV176" s="13" t="s">
        <v>82</v>
      </c>
      <c r="AW176" s="13" t="s">
        <v>30</v>
      </c>
      <c r="AX176" s="13" t="s">
        <v>73</v>
      </c>
      <c r="AY176" s="181" t="s">
        <v>126</v>
      </c>
    </row>
    <row r="177" s="13" customFormat="1">
      <c r="A177" s="13"/>
      <c r="B177" s="179"/>
      <c r="C177" s="13"/>
      <c r="D177" s="180" t="s">
        <v>134</v>
      </c>
      <c r="E177" s="181" t="s">
        <v>1</v>
      </c>
      <c r="F177" s="182" t="s">
        <v>207</v>
      </c>
      <c r="G177" s="13"/>
      <c r="H177" s="183">
        <v>4.4000000000000004</v>
      </c>
      <c r="I177" s="13"/>
      <c r="J177" s="13"/>
      <c r="K177" s="13"/>
      <c r="L177" s="179"/>
      <c r="M177" s="184"/>
      <c r="N177" s="185"/>
      <c r="O177" s="185"/>
      <c r="P177" s="185"/>
      <c r="Q177" s="185"/>
      <c r="R177" s="185"/>
      <c r="S177" s="185"/>
      <c r="T177" s="18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1" t="s">
        <v>134</v>
      </c>
      <c r="AU177" s="181" t="s">
        <v>82</v>
      </c>
      <c r="AV177" s="13" t="s">
        <v>82</v>
      </c>
      <c r="AW177" s="13" t="s">
        <v>30</v>
      </c>
      <c r="AX177" s="13" t="s">
        <v>73</v>
      </c>
      <c r="AY177" s="181" t="s">
        <v>126</v>
      </c>
    </row>
    <row r="178" s="13" customFormat="1">
      <c r="A178" s="13"/>
      <c r="B178" s="179"/>
      <c r="C178" s="13"/>
      <c r="D178" s="180" t="s">
        <v>134</v>
      </c>
      <c r="E178" s="181" t="s">
        <v>1</v>
      </c>
      <c r="F178" s="182" t="s">
        <v>208</v>
      </c>
      <c r="G178" s="13"/>
      <c r="H178" s="183">
        <v>15</v>
      </c>
      <c r="I178" s="13"/>
      <c r="J178" s="13"/>
      <c r="K178" s="13"/>
      <c r="L178" s="179"/>
      <c r="M178" s="184"/>
      <c r="N178" s="185"/>
      <c r="O178" s="185"/>
      <c r="P178" s="185"/>
      <c r="Q178" s="185"/>
      <c r="R178" s="185"/>
      <c r="S178" s="185"/>
      <c r="T178" s="18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1" t="s">
        <v>134</v>
      </c>
      <c r="AU178" s="181" t="s">
        <v>82</v>
      </c>
      <c r="AV178" s="13" t="s">
        <v>82</v>
      </c>
      <c r="AW178" s="13" t="s">
        <v>30</v>
      </c>
      <c r="AX178" s="13" t="s">
        <v>73</v>
      </c>
      <c r="AY178" s="181" t="s">
        <v>126</v>
      </c>
    </row>
    <row r="179" s="13" customFormat="1">
      <c r="A179" s="13"/>
      <c r="B179" s="179"/>
      <c r="C179" s="13"/>
      <c r="D179" s="180" t="s">
        <v>134</v>
      </c>
      <c r="E179" s="181" t="s">
        <v>1</v>
      </c>
      <c r="F179" s="182" t="s">
        <v>209</v>
      </c>
      <c r="G179" s="13"/>
      <c r="H179" s="183">
        <v>7</v>
      </c>
      <c r="I179" s="13"/>
      <c r="J179" s="13"/>
      <c r="K179" s="13"/>
      <c r="L179" s="179"/>
      <c r="M179" s="184"/>
      <c r="N179" s="185"/>
      <c r="O179" s="185"/>
      <c r="P179" s="185"/>
      <c r="Q179" s="185"/>
      <c r="R179" s="185"/>
      <c r="S179" s="185"/>
      <c r="T179" s="1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1" t="s">
        <v>134</v>
      </c>
      <c r="AU179" s="181" t="s">
        <v>82</v>
      </c>
      <c r="AV179" s="13" t="s">
        <v>82</v>
      </c>
      <c r="AW179" s="13" t="s">
        <v>30</v>
      </c>
      <c r="AX179" s="13" t="s">
        <v>73</v>
      </c>
      <c r="AY179" s="181" t="s">
        <v>126</v>
      </c>
    </row>
    <row r="180" s="16" customFormat="1">
      <c r="A180" s="16"/>
      <c r="B180" s="200"/>
      <c r="C180" s="16"/>
      <c r="D180" s="180" t="s">
        <v>134</v>
      </c>
      <c r="E180" s="201" t="s">
        <v>1</v>
      </c>
      <c r="F180" s="202" t="s">
        <v>210</v>
      </c>
      <c r="G180" s="16"/>
      <c r="H180" s="203">
        <v>32.799999999999997</v>
      </c>
      <c r="I180" s="16"/>
      <c r="J180" s="16"/>
      <c r="K180" s="16"/>
      <c r="L180" s="200"/>
      <c r="M180" s="204"/>
      <c r="N180" s="205"/>
      <c r="O180" s="205"/>
      <c r="P180" s="205"/>
      <c r="Q180" s="205"/>
      <c r="R180" s="205"/>
      <c r="S180" s="205"/>
      <c r="T180" s="20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01" t="s">
        <v>134</v>
      </c>
      <c r="AU180" s="201" t="s">
        <v>82</v>
      </c>
      <c r="AV180" s="16" t="s">
        <v>144</v>
      </c>
      <c r="AW180" s="16" t="s">
        <v>30</v>
      </c>
      <c r="AX180" s="16" t="s">
        <v>73</v>
      </c>
      <c r="AY180" s="201" t="s">
        <v>126</v>
      </c>
    </row>
    <row r="181" s="13" customFormat="1">
      <c r="A181" s="13"/>
      <c r="B181" s="179"/>
      <c r="C181" s="13"/>
      <c r="D181" s="180" t="s">
        <v>134</v>
      </c>
      <c r="E181" s="181" t="s">
        <v>1</v>
      </c>
      <c r="F181" s="182" t="s">
        <v>211</v>
      </c>
      <c r="G181" s="13"/>
      <c r="H181" s="183">
        <v>-6.5599999999999996</v>
      </c>
      <c r="I181" s="13"/>
      <c r="J181" s="13"/>
      <c r="K181" s="13"/>
      <c r="L181" s="179"/>
      <c r="M181" s="184"/>
      <c r="N181" s="185"/>
      <c r="O181" s="185"/>
      <c r="P181" s="185"/>
      <c r="Q181" s="185"/>
      <c r="R181" s="185"/>
      <c r="S181" s="185"/>
      <c r="T181" s="18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1" t="s">
        <v>134</v>
      </c>
      <c r="AU181" s="181" t="s">
        <v>82</v>
      </c>
      <c r="AV181" s="13" t="s">
        <v>82</v>
      </c>
      <c r="AW181" s="13" t="s">
        <v>30</v>
      </c>
      <c r="AX181" s="13" t="s">
        <v>73</v>
      </c>
      <c r="AY181" s="181" t="s">
        <v>126</v>
      </c>
    </row>
    <row r="182" s="13" customFormat="1">
      <c r="A182" s="13"/>
      <c r="B182" s="179"/>
      <c r="C182" s="13"/>
      <c r="D182" s="180" t="s">
        <v>134</v>
      </c>
      <c r="E182" s="181" t="s">
        <v>1</v>
      </c>
      <c r="F182" s="182" t="s">
        <v>212</v>
      </c>
      <c r="G182" s="13"/>
      <c r="H182" s="183">
        <v>3.7999999999999998</v>
      </c>
      <c r="I182" s="13"/>
      <c r="J182" s="13"/>
      <c r="K182" s="13"/>
      <c r="L182" s="179"/>
      <c r="M182" s="184"/>
      <c r="N182" s="185"/>
      <c r="O182" s="185"/>
      <c r="P182" s="185"/>
      <c r="Q182" s="185"/>
      <c r="R182" s="185"/>
      <c r="S182" s="185"/>
      <c r="T182" s="18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1" t="s">
        <v>134</v>
      </c>
      <c r="AU182" s="181" t="s">
        <v>82</v>
      </c>
      <c r="AV182" s="13" t="s">
        <v>82</v>
      </c>
      <c r="AW182" s="13" t="s">
        <v>30</v>
      </c>
      <c r="AX182" s="13" t="s">
        <v>73</v>
      </c>
      <c r="AY182" s="181" t="s">
        <v>126</v>
      </c>
    </row>
    <row r="183" s="15" customFormat="1">
      <c r="A183" s="15"/>
      <c r="B183" s="193"/>
      <c r="C183" s="15"/>
      <c r="D183" s="180" t="s">
        <v>134</v>
      </c>
      <c r="E183" s="194" t="s">
        <v>1</v>
      </c>
      <c r="F183" s="195" t="s">
        <v>143</v>
      </c>
      <c r="G183" s="15"/>
      <c r="H183" s="196">
        <v>30.039999999999999</v>
      </c>
      <c r="I183" s="15"/>
      <c r="J183" s="15"/>
      <c r="K183" s="15"/>
      <c r="L183" s="193"/>
      <c r="M183" s="197"/>
      <c r="N183" s="198"/>
      <c r="O183" s="198"/>
      <c r="P183" s="198"/>
      <c r="Q183" s="198"/>
      <c r="R183" s="198"/>
      <c r="S183" s="198"/>
      <c r="T183" s="19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194" t="s">
        <v>134</v>
      </c>
      <c r="AU183" s="194" t="s">
        <v>82</v>
      </c>
      <c r="AV183" s="15" t="s">
        <v>132</v>
      </c>
      <c r="AW183" s="15" t="s">
        <v>30</v>
      </c>
      <c r="AX183" s="15" t="s">
        <v>78</v>
      </c>
      <c r="AY183" s="194" t="s">
        <v>126</v>
      </c>
    </row>
    <row r="184" s="12" customFormat="1" ht="22.8" customHeight="1">
      <c r="A184" s="12"/>
      <c r="B184" s="153"/>
      <c r="C184" s="12"/>
      <c r="D184" s="154" t="s">
        <v>72</v>
      </c>
      <c r="E184" s="163" t="s">
        <v>132</v>
      </c>
      <c r="F184" s="163" t="s">
        <v>213</v>
      </c>
      <c r="G184" s="12"/>
      <c r="H184" s="12"/>
      <c r="I184" s="12"/>
      <c r="J184" s="164">
        <f>BK184</f>
        <v>325459.28999999998</v>
      </c>
      <c r="K184" s="12"/>
      <c r="L184" s="153"/>
      <c r="M184" s="157"/>
      <c r="N184" s="158"/>
      <c r="O184" s="158"/>
      <c r="P184" s="159">
        <f>SUM(P185:P201)</f>
        <v>293.99293</v>
      </c>
      <c r="Q184" s="158"/>
      <c r="R184" s="159">
        <f>SUM(R185:R201)</f>
        <v>77.569570500000012</v>
      </c>
      <c r="S184" s="158"/>
      <c r="T184" s="160">
        <f>SUM(T185:T201)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4" t="s">
        <v>78</v>
      </c>
      <c r="AT184" s="161" t="s">
        <v>72</v>
      </c>
      <c r="AU184" s="161" t="s">
        <v>78</v>
      </c>
      <c r="AY184" s="154" t="s">
        <v>126</v>
      </c>
      <c r="BK184" s="162">
        <f>SUM(BK185:BK201)</f>
        <v>325459.28999999998</v>
      </c>
    </row>
    <row r="185" s="2" customFormat="1" ht="16.5" customHeight="1">
      <c r="A185" s="32"/>
      <c r="B185" s="165"/>
      <c r="C185" s="166" t="s">
        <v>8</v>
      </c>
      <c r="D185" s="166" t="s">
        <v>128</v>
      </c>
      <c r="E185" s="167" t="s">
        <v>214</v>
      </c>
      <c r="F185" s="168" t="s">
        <v>215</v>
      </c>
      <c r="G185" s="169" t="s">
        <v>131</v>
      </c>
      <c r="H185" s="170">
        <v>0.33600000000000002</v>
      </c>
      <c r="I185" s="171">
        <v>31600</v>
      </c>
      <c r="J185" s="171">
        <f>ROUND(I185*H185,2)</f>
        <v>10617.6</v>
      </c>
      <c r="K185" s="172"/>
      <c r="L185" s="33"/>
      <c r="M185" s="173" t="s">
        <v>1</v>
      </c>
      <c r="N185" s="174" t="s">
        <v>38</v>
      </c>
      <c r="O185" s="175">
        <v>14.460000000000001</v>
      </c>
      <c r="P185" s="175">
        <f>O185*H185</f>
        <v>4.8585600000000007</v>
      </c>
      <c r="Q185" s="175">
        <v>0.82464999999999999</v>
      </c>
      <c r="R185" s="175">
        <f>Q185*H185</f>
        <v>0.27708240000000001</v>
      </c>
      <c r="S185" s="175">
        <v>0</v>
      </c>
      <c r="T185" s="17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7" t="s">
        <v>132</v>
      </c>
      <c r="AT185" s="177" t="s">
        <v>128</v>
      </c>
      <c r="AU185" s="177" t="s">
        <v>82</v>
      </c>
      <c r="AY185" s="19" t="s">
        <v>126</v>
      </c>
      <c r="BE185" s="178">
        <f>IF(N185="základní",J185,0)</f>
        <v>10617.6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9" t="s">
        <v>78</v>
      </c>
      <c r="BK185" s="178">
        <f>ROUND(I185*H185,2)</f>
        <v>10617.6</v>
      </c>
      <c r="BL185" s="19" t="s">
        <v>132</v>
      </c>
      <c r="BM185" s="177" t="s">
        <v>216</v>
      </c>
    </row>
    <row r="186" s="13" customFormat="1">
      <c r="A186" s="13"/>
      <c r="B186" s="179"/>
      <c r="C186" s="13"/>
      <c r="D186" s="180" t="s">
        <v>134</v>
      </c>
      <c r="E186" s="181" t="s">
        <v>1</v>
      </c>
      <c r="F186" s="182" t="s">
        <v>217</v>
      </c>
      <c r="G186" s="13"/>
      <c r="H186" s="183">
        <v>0.33600000000000002</v>
      </c>
      <c r="I186" s="13"/>
      <c r="J186" s="13"/>
      <c r="K186" s="13"/>
      <c r="L186" s="179"/>
      <c r="M186" s="184"/>
      <c r="N186" s="185"/>
      <c r="O186" s="185"/>
      <c r="P186" s="185"/>
      <c r="Q186" s="185"/>
      <c r="R186" s="185"/>
      <c r="S186" s="185"/>
      <c r="T186" s="18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1" t="s">
        <v>134</v>
      </c>
      <c r="AU186" s="181" t="s">
        <v>82</v>
      </c>
      <c r="AV186" s="13" t="s">
        <v>82</v>
      </c>
      <c r="AW186" s="13" t="s">
        <v>30</v>
      </c>
      <c r="AX186" s="13" t="s">
        <v>78</v>
      </c>
      <c r="AY186" s="181" t="s">
        <v>126</v>
      </c>
    </row>
    <row r="187" s="2" customFormat="1" ht="24.15" customHeight="1">
      <c r="A187" s="32"/>
      <c r="B187" s="165"/>
      <c r="C187" s="166" t="s">
        <v>218</v>
      </c>
      <c r="D187" s="166" t="s">
        <v>128</v>
      </c>
      <c r="E187" s="167" t="s">
        <v>219</v>
      </c>
      <c r="F187" s="168" t="s">
        <v>220</v>
      </c>
      <c r="G187" s="169" t="s">
        <v>147</v>
      </c>
      <c r="H187" s="170">
        <v>6.5999999999999996</v>
      </c>
      <c r="I187" s="171">
        <v>1340</v>
      </c>
      <c r="J187" s="171">
        <f>ROUND(I187*H187,2)</f>
        <v>8844</v>
      </c>
      <c r="K187" s="172"/>
      <c r="L187" s="33"/>
      <c r="M187" s="173" t="s">
        <v>1</v>
      </c>
      <c r="N187" s="174" t="s">
        <v>38</v>
      </c>
      <c r="O187" s="175">
        <v>1.8</v>
      </c>
      <c r="P187" s="175">
        <f>O187*H187</f>
        <v>11.879999999999999</v>
      </c>
      <c r="Q187" s="175">
        <v>0.031870000000000002</v>
      </c>
      <c r="R187" s="175">
        <f>Q187*H187</f>
        <v>0.210342</v>
      </c>
      <c r="S187" s="175">
        <v>0</v>
      </c>
      <c r="T187" s="17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7" t="s">
        <v>132</v>
      </c>
      <c r="AT187" s="177" t="s">
        <v>128</v>
      </c>
      <c r="AU187" s="177" t="s">
        <v>82</v>
      </c>
      <c r="AY187" s="19" t="s">
        <v>126</v>
      </c>
      <c r="BE187" s="178">
        <f>IF(N187="základní",J187,0)</f>
        <v>8844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9" t="s">
        <v>78</v>
      </c>
      <c r="BK187" s="178">
        <f>ROUND(I187*H187,2)</f>
        <v>8844</v>
      </c>
      <c r="BL187" s="19" t="s">
        <v>132</v>
      </c>
      <c r="BM187" s="177" t="s">
        <v>221</v>
      </c>
    </row>
    <row r="188" s="13" customFormat="1">
      <c r="A188" s="13"/>
      <c r="B188" s="179"/>
      <c r="C188" s="13"/>
      <c r="D188" s="180" t="s">
        <v>134</v>
      </c>
      <c r="E188" s="181" t="s">
        <v>1</v>
      </c>
      <c r="F188" s="182" t="s">
        <v>222</v>
      </c>
      <c r="G188" s="13"/>
      <c r="H188" s="183">
        <v>6.5999999999999996</v>
      </c>
      <c r="I188" s="13"/>
      <c r="J188" s="13"/>
      <c r="K188" s="13"/>
      <c r="L188" s="179"/>
      <c r="M188" s="184"/>
      <c r="N188" s="185"/>
      <c r="O188" s="185"/>
      <c r="P188" s="185"/>
      <c r="Q188" s="185"/>
      <c r="R188" s="185"/>
      <c r="S188" s="185"/>
      <c r="T188" s="18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1" t="s">
        <v>134</v>
      </c>
      <c r="AU188" s="181" t="s">
        <v>82</v>
      </c>
      <c r="AV188" s="13" t="s">
        <v>82</v>
      </c>
      <c r="AW188" s="13" t="s">
        <v>30</v>
      </c>
      <c r="AX188" s="13" t="s">
        <v>78</v>
      </c>
      <c r="AY188" s="181" t="s">
        <v>126</v>
      </c>
    </row>
    <row r="189" s="2" customFormat="1" ht="24.15" customHeight="1">
      <c r="A189" s="32"/>
      <c r="B189" s="165"/>
      <c r="C189" s="166" t="s">
        <v>223</v>
      </c>
      <c r="D189" s="166" t="s">
        <v>128</v>
      </c>
      <c r="E189" s="167" t="s">
        <v>224</v>
      </c>
      <c r="F189" s="168" t="s">
        <v>225</v>
      </c>
      <c r="G189" s="169" t="s">
        <v>147</v>
      </c>
      <c r="H189" s="170">
        <v>6.5999999999999996</v>
      </c>
      <c r="I189" s="171">
        <v>666</v>
      </c>
      <c r="J189" s="171">
        <f>ROUND(I189*H189,2)</f>
        <v>4395.6000000000004</v>
      </c>
      <c r="K189" s="172"/>
      <c r="L189" s="33"/>
      <c r="M189" s="173" t="s">
        <v>1</v>
      </c>
      <c r="N189" s="174" t="s">
        <v>38</v>
      </c>
      <c r="O189" s="175">
        <v>1.571</v>
      </c>
      <c r="P189" s="175">
        <f>O189*H189</f>
        <v>10.368599999999999</v>
      </c>
      <c r="Q189" s="175">
        <v>0.00012999999999999999</v>
      </c>
      <c r="R189" s="175">
        <f>Q189*H189</f>
        <v>0.00085799999999999993</v>
      </c>
      <c r="S189" s="175">
        <v>0</v>
      </c>
      <c r="T189" s="17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7" t="s">
        <v>132</v>
      </c>
      <c r="AT189" s="177" t="s">
        <v>128</v>
      </c>
      <c r="AU189" s="177" t="s">
        <v>82</v>
      </c>
      <c r="AY189" s="19" t="s">
        <v>126</v>
      </c>
      <c r="BE189" s="178">
        <f>IF(N189="základní",J189,0)</f>
        <v>4395.6000000000004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9" t="s">
        <v>78</v>
      </c>
      <c r="BK189" s="178">
        <f>ROUND(I189*H189,2)</f>
        <v>4395.6000000000004</v>
      </c>
      <c r="BL189" s="19" t="s">
        <v>132</v>
      </c>
      <c r="BM189" s="177" t="s">
        <v>226</v>
      </c>
    </row>
    <row r="190" s="13" customFormat="1">
      <c r="A190" s="13"/>
      <c r="B190" s="179"/>
      <c r="C190" s="13"/>
      <c r="D190" s="180" t="s">
        <v>134</v>
      </c>
      <c r="E190" s="181" t="s">
        <v>1</v>
      </c>
      <c r="F190" s="182" t="s">
        <v>222</v>
      </c>
      <c r="G190" s="13"/>
      <c r="H190" s="183">
        <v>6.5999999999999996</v>
      </c>
      <c r="I190" s="13"/>
      <c r="J190" s="13"/>
      <c r="K190" s="13"/>
      <c r="L190" s="179"/>
      <c r="M190" s="184"/>
      <c r="N190" s="185"/>
      <c r="O190" s="185"/>
      <c r="P190" s="185"/>
      <c r="Q190" s="185"/>
      <c r="R190" s="185"/>
      <c r="S190" s="185"/>
      <c r="T190" s="18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1" t="s">
        <v>134</v>
      </c>
      <c r="AU190" s="181" t="s">
        <v>82</v>
      </c>
      <c r="AV190" s="13" t="s">
        <v>82</v>
      </c>
      <c r="AW190" s="13" t="s">
        <v>30</v>
      </c>
      <c r="AX190" s="13" t="s">
        <v>78</v>
      </c>
      <c r="AY190" s="181" t="s">
        <v>126</v>
      </c>
    </row>
    <row r="191" s="2" customFormat="1" ht="24.15" customHeight="1">
      <c r="A191" s="32"/>
      <c r="B191" s="165"/>
      <c r="C191" s="166" t="s">
        <v>227</v>
      </c>
      <c r="D191" s="166" t="s">
        <v>128</v>
      </c>
      <c r="E191" s="167" t="s">
        <v>228</v>
      </c>
      <c r="F191" s="168" t="s">
        <v>229</v>
      </c>
      <c r="G191" s="169" t="s">
        <v>198</v>
      </c>
      <c r="H191" s="170">
        <v>24</v>
      </c>
      <c r="I191" s="171">
        <v>1562</v>
      </c>
      <c r="J191" s="171">
        <f>ROUND(I191*H191,2)</f>
        <v>37488</v>
      </c>
      <c r="K191" s="172"/>
      <c r="L191" s="33"/>
      <c r="M191" s="173" t="s">
        <v>1</v>
      </c>
      <c r="N191" s="174" t="s">
        <v>38</v>
      </c>
      <c r="O191" s="175">
        <v>1.405</v>
      </c>
      <c r="P191" s="175">
        <f>O191*H191</f>
        <v>33.719999999999999</v>
      </c>
      <c r="Q191" s="175">
        <v>0.0066</v>
      </c>
      <c r="R191" s="175">
        <f>Q191*H191</f>
        <v>0.15839999999999999</v>
      </c>
      <c r="S191" s="175">
        <v>0</v>
      </c>
      <c r="T191" s="17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7" t="s">
        <v>132</v>
      </c>
      <c r="AT191" s="177" t="s">
        <v>128</v>
      </c>
      <c r="AU191" s="177" t="s">
        <v>82</v>
      </c>
      <c r="AY191" s="19" t="s">
        <v>126</v>
      </c>
      <c r="BE191" s="178">
        <f>IF(N191="základní",J191,0)</f>
        <v>37488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9" t="s">
        <v>78</v>
      </c>
      <c r="BK191" s="178">
        <f>ROUND(I191*H191,2)</f>
        <v>37488</v>
      </c>
      <c r="BL191" s="19" t="s">
        <v>132</v>
      </c>
      <c r="BM191" s="177" t="s">
        <v>230</v>
      </c>
    </row>
    <row r="192" s="13" customFormat="1">
      <c r="A192" s="13"/>
      <c r="B192" s="179"/>
      <c r="C192" s="13"/>
      <c r="D192" s="180" t="s">
        <v>134</v>
      </c>
      <c r="E192" s="181" t="s">
        <v>1</v>
      </c>
      <c r="F192" s="182" t="s">
        <v>231</v>
      </c>
      <c r="G192" s="13"/>
      <c r="H192" s="183">
        <v>24</v>
      </c>
      <c r="I192" s="13"/>
      <c r="J192" s="13"/>
      <c r="K192" s="13"/>
      <c r="L192" s="179"/>
      <c r="M192" s="184"/>
      <c r="N192" s="185"/>
      <c r="O192" s="185"/>
      <c r="P192" s="185"/>
      <c r="Q192" s="185"/>
      <c r="R192" s="185"/>
      <c r="S192" s="185"/>
      <c r="T192" s="18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1" t="s">
        <v>134</v>
      </c>
      <c r="AU192" s="181" t="s">
        <v>82</v>
      </c>
      <c r="AV192" s="13" t="s">
        <v>82</v>
      </c>
      <c r="AW192" s="13" t="s">
        <v>30</v>
      </c>
      <c r="AX192" s="13" t="s">
        <v>78</v>
      </c>
      <c r="AY192" s="181" t="s">
        <v>126</v>
      </c>
    </row>
    <row r="193" s="2" customFormat="1" ht="16.5" customHeight="1">
      <c r="A193" s="32"/>
      <c r="B193" s="165"/>
      <c r="C193" s="207" t="s">
        <v>232</v>
      </c>
      <c r="D193" s="207" t="s">
        <v>233</v>
      </c>
      <c r="E193" s="208" t="s">
        <v>234</v>
      </c>
      <c r="F193" s="209" t="s">
        <v>235</v>
      </c>
      <c r="G193" s="210" t="s">
        <v>236</v>
      </c>
      <c r="H193" s="211">
        <v>20</v>
      </c>
      <c r="I193" s="212">
        <v>6330</v>
      </c>
      <c r="J193" s="212">
        <f>ROUND(I193*H193,2)</f>
        <v>126600</v>
      </c>
      <c r="K193" s="213"/>
      <c r="L193" s="214"/>
      <c r="M193" s="215" t="s">
        <v>1</v>
      </c>
      <c r="N193" s="216" t="s">
        <v>38</v>
      </c>
      <c r="O193" s="175">
        <v>0</v>
      </c>
      <c r="P193" s="175">
        <f>O193*H193</f>
        <v>0</v>
      </c>
      <c r="Q193" s="175">
        <v>0.112</v>
      </c>
      <c r="R193" s="175">
        <f>Q193*H193</f>
        <v>2.2400000000000002</v>
      </c>
      <c r="S193" s="175">
        <v>0</v>
      </c>
      <c r="T193" s="17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7" t="s">
        <v>168</v>
      </c>
      <c r="AT193" s="177" t="s">
        <v>233</v>
      </c>
      <c r="AU193" s="177" t="s">
        <v>82</v>
      </c>
      <c r="AY193" s="19" t="s">
        <v>126</v>
      </c>
      <c r="BE193" s="178">
        <f>IF(N193="základní",J193,0)</f>
        <v>126600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9" t="s">
        <v>78</v>
      </c>
      <c r="BK193" s="178">
        <f>ROUND(I193*H193,2)</f>
        <v>126600</v>
      </c>
      <c r="BL193" s="19" t="s">
        <v>132</v>
      </c>
      <c r="BM193" s="177" t="s">
        <v>237</v>
      </c>
    </row>
    <row r="194" s="2" customFormat="1" ht="21.75" customHeight="1">
      <c r="A194" s="32"/>
      <c r="B194" s="165"/>
      <c r="C194" s="166" t="s">
        <v>238</v>
      </c>
      <c r="D194" s="166" t="s">
        <v>128</v>
      </c>
      <c r="E194" s="167" t="s">
        <v>239</v>
      </c>
      <c r="F194" s="168" t="s">
        <v>240</v>
      </c>
      <c r="G194" s="169" t="s">
        <v>198</v>
      </c>
      <c r="H194" s="170">
        <v>6.1299999999999999</v>
      </c>
      <c r="I194" s="171">
        <v>898</v>
      </c>
      <c r="J194" s="171">
        <f>ROUND(I194*H194,2)</f>
        <v>5504.7399999999998</v>
      </c>
      <c r="K194" s="172"/>
      <c r="L194" s="33"/>
      <c r="M194" s="173" t="s">
        <v>1</v>
      </c>
      <c r="N194" s="174" t="s">
        <v>38</v>
      </c>
      <c r="O194" s="175">
        <v>1.04</v>
      </c>
      <c r="P194" s="175">
        <f>O194*H194</f>
        <v>6.3752000000000004</v>
      </c>
      <c r="Q194" s="175">
        <v>0.13677</v>
      </c>
      <c r="R194" s="175">
        <f>Q194*H194</f>
        <v>0.83840009999999998</v>
      </c>
      <c r="S194" s="175">
        <v>0</v>
      </c>
      <c r="T194" s="17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7" t="s">
        <v>132</v>
      </c>
      <c r="AT194" s="177" t="s">
        <v>128</v>
      </c>
      <c r="AU194" s="177" t="s">
        <v>82</v>
      </c>
      <c r="AY194" s="19" t="s">
        <v>126</v>
      </c>
      <c r="BE194" s="178">
        <f>IF(N194="základní",J194,0)</f>
        <v>5504.7399999999998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9" t="s">
        <v>78</v>
      </c>
      <c r="BK194" s="178">
        <f>ROUND(I194*H194,2)</f>
        <v>5504.7399999999998</v>
      </c>
      <c r="BL194" s="19" t="s">
        <v>132</v>
      </c>
      <c r="BM194" s="177" t="s">
        <v>241</v>
      </c>
    </row>
    <row r="195" s="13" customFormat="1">
      <c r="A195" s="13"/>
      <c r="B195" s="179"/>
      <c r="C195" s="13"/>
      <c r="D195" s="180" t="s">
        <v>134</v>
      </c>
      <c r="E195" s="181" t="s">
        <v>1</v>
      </c>
      <c r="F195" s="182" t="s">
        <v>242</v>
      </c>
      <c r="G195" s="13"/>
      <c r="H195" s="183">
        <v>6.1299999999999999</v>
      </c>
      <c r="I195" s="13"/>
      <c r="J195" s="13"/>
      <c r="K195" s="13"/>
      <c r="L195" s="179"/>
      <c r="M195" s="184"/>
      <c r="N195" s="185"/>
      <c r="O195" s="185"/>
      <c r="P195" s="185"/>
      <c r="Q195" s="185"/>
      <c r="R195" s="185"/>
      <c r="S195" s="185"/>
      <c r="T195" s="1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1" t="s">
        <v>134</v>
      </c>
      <c r="AU195" s="181" t="s">
        <v>82</v>
      </c>
      <c r="AV195" s="13" t="s">
        <v>82</v>
      </c>
      <c r="AW195" s="13" t="s">
        <v>30</v>
      </c>
      <c r="AX195" s="13" t="s">
        <v>78</v>
      </c>
      <c r="AY195" s="181" t="s">
        <v>126</v>
      </c>
    </row>
    <row r="196" s="2" customFormat="1" ht="24.15" customHeight="1">
      <c r="A196" s="32"/>
      <c r="B196" s="165"/>
      <c r="C196" s="166" t="s">
        <v>7</v>
      </c>
      <c r="D196" s="166" t="s">
        <v>128</v>
      </c>
      <c r="E196" s="167" t="s">
        <v>243</v>
      </c>
      <c r="F196" s="168" t="s">
        <v>244</v>
      </c>
      <c r="G196" s="169" t="s">
        <v>131</v>
      </c>
      <c r="H196" s="170">
        <v>9.3699999999999992</v>
      </c>
      <c r="I196" s="171">
        <v>5830</v>
      </c>
      <c r="J196" s="171">
        <f>ROUND(I196*H196,2)</f>
        <v>54627.099999999999</v>
      </c>
      <c r="K196" s="172"/>
      <c r="L196" s="33"/>
      <c r="M196" s="173" t="s">
        <v>1</v>
      </c>
      <c r="N196" s="174" t="s">
        <v>38</v>
      </c>
      <c r="O196" s="175">
        <v>11.211</v>
      </c>
      <c r="P196" s="175">
        <f>O196*H196</f>
        <v>105.04706999999999</v>
      </c>
      <c r="Q196" s="175">
        <v>0.84240000000000004</v>
      </c>
      <c r="R196" s="175">
        <f>Q196*H196</f>
        <v>7.8932880000000001</v>
      </c>
      <c r="S196" s="175">
        <v>0</v>
      </c>
      <c r="T196" s="17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7" t="s">
        <v>132</v>
      </c>
      <c r="AT196" s="177" t="s">
        <v>128</v>
      </c>
      <c r="AU196" s="177" t="s">
        <v>82</v>
      </c>
      <c r="AY196" s="19" t="s">
        <v>126</v>
      </c>
      <c r="BE196" s="178">
        <f>IF(N196="základní",J196,0)</f>
        <v>54627.099999999999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9" t="s">
        <v>78</v>
      </c>
      <c r="BK196" s="178">
        <f>ROUND(I196*H196,2)</f>
        <v>54627.099999999999</v>
      </c>
      <c r="BL196" s="19" t="s">
        <v>132</v>
      </c>
      <c r="BM196" s="177" t="s">
        <v>245</v>
      </c>
    </row>
    <row r="197" s="13" customFormat="1">
      <c r="A197" s="13"/>
      <c r="B197" s="179"/>
      <c r="C197" s="13"/>
      <c r="D197" s="180" t="s">
        <v>134</v>
      </c>
      <c r="E197" s="181" t="s">
        <v>1</v>
      </c>
      <c r="F197" s="182" t="s">
        <v>246</v>
      </c>
      <c r="G197" s="13"/>
      <c r="H197" s="183">
        <v>9.3699999999999992</v>
      </c>
      <c r="I197" s="13"/>
      <c r="J197" s="13"/>
      <c r="K197" s="13"/>
      <c r="L197" s="179"/>
      <c r="M197" s="184"/>
      <c r="N197" s="185"/>
      <c r="O197" s="185"/>
      <c r="P197" s="185"/>
      <c r="Q197" s="185"/>
      <c r="R197" s="185"/>
      <c r="S197" s="185"/>
      <c r="T197" s="1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1" t="s">
        <v>134</v>
      </c>
      <c r="AU197" s="181" t="s">
        <v>82</v>
      </c>
      <c r="AV197" s="13" t="s">
        <v>82</v>
      </c>
      <c r="AW197" s="13" t="s">
        <v>30</v>
      </c>
      <c r="AX197" s="13" t="s">
        <v>78</v>
      </c>
      <c r="AY197" s="181" t="s">
        <v>126</v>
      </c>
    </row>
    <row r="198" s="2" customFormat="1" ht="33" customHeight="1">
      <c r="A198" s="32"/>
      <c r="B198" s="165"/>
      <c r="C198" s="166" t="s">
        <v>247</v>
      </c>
      <c r="D198" s="166" t="s">
        <v>128</v>
      </c>
      <c r="E198" s="167" t="s">
        <v>248</v>
      </c>
      <c r="F198" s="168" t="s">
        <v>249</v>
      </c>
      <c r="G198" s="169" t="s">
        <v>147</v>
      </c>
      <c r="H198" s="170">
        <v>0.94999999999999996</v>
      </c>
      <c r="I198" s="171">
        <v>1455</v>
      </c>
      <c r="J198" s="171">
        <f>ROUND(I198*H198,2)</f>
        <v>1382.25</v>
      </c>
      <c r="K198" s="172"/>
      <c r="L198" s="33"/>
      <c r="M198" s="173" t="s">
        <v>1</v>
      </c>
      <c r="N198" s="174" t="s">
        <v>38</v>
      </c>
      <c r="O198" s="175">
        <v>1.3300000000000001</v>
      </c>
      <c r="P198" s="175">
        <f>O198*H198</f>
        <v>1.2635000000000001</v>
      </c>
      <c r="Q198" s="175">
        <v>0.40000000000000002</v>
      </c>
      <c r="R198" s="175">
        <f>Q198*H198</f>
        <v>0.38</v>
      </c>
      <c r="S198" s="175">
        <v>0</v>
      </c>
      <c r="T198" s="17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7" t="s">
        <v>132</v>
      </c>
      <c r="AT198" s="177" t="s">
        <v>128</v>
      </c>
      <c r="AU198" s="177" t="s">
        <v>82</v>
      </c>
      <c r="AY198" s="19" t="s">
        <v>126</v>
      </c>
      <c r="BE198" s="178">
        <f>IF(N198="základní",J198,0)</f>
        <v>1382.25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9" t="s">
        <v>78</v>
      </c>
      <c r="BK198" s="178">
        <f>ROUND(I198*H198,2)</f>
        <v>1382.25</v>
      </c>
      <c r="BL198" s="19" t="s">
        <v>132</v>
      </c>
      <c r="BM198" s="177" t="s">
        <v>250</v>
      </c>
    </row>
    <row r="199" s="13" customFormat="1">
      <c r="A199" s="13"/>
      <c r="B199" s="179"/>
      <c r="C199" s="13"/>
      <c r="D199" s="180" t="s">
        <v>134</v>
      </c>
      <c r="E199" s="181" t="s">
        <v>1</v>
      </c>
      <c r="F199" s="182" t="s">
        <v>251</v>
      </c>
      <c r="G199" s="13"/>
      <c r="H199" s="183">
        <v>0.94999999999999996</v>
      </c>
      <c r="I199" s="13"/>
      <c r="J199" s="13"/>
      <c r="K199" s="13"/>
      <c r="L199" s="179"/>
      <c r="M199" s="184"/>
      <c r="N199" s="185"/>
      <c r="O199" s="185"/>
      <c r="P199" s="185"/>
      <c r="Q199" s="185"/>
      <c r="R199" s="185"/>
      <c r="S199" s="185"/>
      <c r="T199" s="1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1" t="s">
        <v>134</v>
      </c>
      <c r="AU199" s="181" t="s">
        <v>82</v>
      </c>
      <c r="AV199" s="13" t="s">
        <v>82</v>
      </c>
      <c r="AW199" s="13" t="s">
        <v>30</v>
      </c>
      <c r="AX199" s="13" t="s">
        <v>78</v>
      </c>
      <c r="AY199" s="181" t="s">
        <v>126</v>
      </c>
    </row>
    <row r="200" s="2" customFormat="1" ht="24.15" customHeight="1">
      <c r="A200" s="32"/>
      <c r="B200" s="165"/>
      <c r="C200" s="166" t="s">
        <v>252</v>
      </c>
      <c r="D200" s="166" t="s">
        <v>128</v>
      </c>
      <c r="E200" s="167" t="s">
        <v>253</v>
      </c>
      <c r="F200" s="168" t="s">
        <v>254</v>
      </c>
      <c r="G200" s="169" t="s">
        <v>147</v>
      </c>
      <c r="H200" s="170">
        <v>80</v>
      </c>
      <c r="I200" s="171">
        <v>950</v>
      </c>
      <c r="J200" s="171">
        <f>ROUND(I200*H200,2)</f>
        <v>76000</v>
      </c>
      <c r="K200" s="172"/>
      <c r="L200" s="33"/>
      <c r="M200" s="173" t="s">
        <v>1</v>
      </c>
      <c r="N200" s="174" t="s">
        <v>38</v>
      </c>
      <c r="O200" s="175">
        <v>1.506</v>
      </c>
      <c r="P200" s="175">
        <f>O200*H200</f>
        <v>120.48</v>
      </c>
      <c r="Q200" s="175">
        <v>0.81964000000000004</v>
      </c>
      <c r="R200" s="175">
        <f>Q200*H200</f>
        <v>65.571200000000005</v>
      </c>
      <c r="S200" s="175">
        <v>0</v>
      </c>
      <c r="T200" s="17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7" t="s">
        <v>132</v>
      </c>
      <c r="AT200" s="177" t="s">
        <v>128</v>
      </c>
      <c r="AU200" s="177" t="s">
        <v>82</v>
      </c>
      <c r="AY200" s="19" t="s">
        <v>126</v>
      </c>
      <c r="BE200" s="178">
        <f>IF(N200="základní",J200,0)</f>
        <v>76000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9" t="s">
        <v>78</v>
      </c>
      <c r="BK200" s="178">
        <f>ROUND(I200*H200,2)</f>
        <v>76000</v>
      </c>
      <c r="BL200" s="19" t="s">
        <v>132</v>
      </c>
      <c r="BM200" s="177" t="s">
        <v>255</v>
      </c>
    </row>
    <row r="201" s="13" customFormat="1">
      <c r="A201" s="13"/>
      <c r="B201" s="179"/>
      <c r="C201" s="13"/>
      <c r="D201" s="180" t="s">
        <v>134</v>
      </c>
      <c r="E201" s="181" t="s">
        <v>1</v>
      </c>
      <c r="F201" s="182" t="s">
        <v>256</v>
      </c>
      <c r="G201" s="13"/>
      <c r="H201" s="183">
        <v>80</v>
      </c>
      <c r="I201" s="13"/>
      <c r="J201" s="13"/>
      <c r="K201" s="13"/>
      <c r="L201" s="179"/>
      <c r="M201" s="184"/>
      <c r="N201" s="185"/>
      <c r="O201" s="185"/>
      <c r="P201" s="185"/>
      <c r="Q201" s="185"/>
      <c r="R201" s="185"/>
      <c r="S201" s="185"/>
      <c r="T201" s="18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1" t="s">
        <v>134</v>
      </c>
      <c r="AU201" s="181" t="s">
        <v>82</v>
      </c>
      <c r="AV201" s="13" t="s">
        <v>82</v>
      </c>
      <c r="AW201" s="13" t="s">
        <v>30</v>
      </c>
      <c r="AX201" s="13" t="s">
        <v>78</v>
      </c>
      <c r="AY201" s="181" t="s">
        <v>126</v>
      </c>
    </row>
    <row r="202" s="12" customFormat="1" ht="22.8" customHeight="1">
      <c r="A202" s="12"/>
      <c r="B202" s="153"/>
      <c r="C202" s="12"/>
      <c r="D202" s="154" t="s">
        <v>72</v>
      </c>
      <c r="E202" s="163" t="s">
        <v>159</v>
      </c>
      <c r="F202" s="163" t="s">
        <v>257</v>
      </c>
      <c r="G202" s="12"/>
      <c r="H202" s="12"/>
      <c r="I202" s="12"/>
      <c r="J202" s="164">
        <f>BK202</f>
        <v>630087.59999999998</v>
      </c>
      <c r="K202" s="12"/>
      <c r="L202" s="153"/>
      <c r="M202" s="157"/>
      <c r="N202" s="158"/>
      <c r="O202" s="158"/>
      <c r="P202" s="159">
        <f>SUM(P203:P223)</f>
        <v>211.61611199999999</v>
      </c>
      <c r="Q202" s="158"/>
      <c r="R202" s="159">
        <f>SUM(R203:R223)</f>
        <v>1.2741724000000001</v>
      </c>
      <c r="S202" s="158"/>
      <c r="T202" s="160">
        <f>SUM(T203:T223)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4" t="s">
        <v>78</v>
      </c>
      <c r="AT202" s="161" t="s">
        <v>72</v>
      </c>
      <c r="AU202" s="161" t="s">
        <v>78</v>
      </c>
      <c r="AY202" s="154" t="s">
        <v>126</v>
      </c>
      <c r="BK202" s="162">
        <f>SUM(BK203:BK223)</f>
        <v>630087.59999999998</v>
      </c>
    </row>
    <row r="203" s="2" customFormat="1" ht="37.8" customHeight="1">
      <c r="A203" s="32"/>
      <c r="B203" s="165"/>
      <c r="C203" s="166" t="s">
        <v>258</v>
      </c>
      <c r="D203" s="166" t="s">
        <v>128</v>
      </c>
      <c r="E203" s="167" t="s">
        <v>259</v>
      </c>
      <c r="F203" s="168" t="s">
        <v>260</v>
      </c>
      <c r="G203" s="169" t="s">
        <v>147</v>
      </c>
      <c r="H203" s="170">
        <v>1.5</v>
      </c>
      <c r="I203" s="171">
        <v>660</v>
      </c>
      <c r="J203" s="171">
        <f>ROUND(I203*H203,2)</f>
        <v>990</v>
      </c>
      <c r="K203" s="172"/>
      <c r="L203" s="33"/>
      <c r="M203" s="173" t="s">
        <v>1</v>
      </c>
      <c r="N203" s="174" t="s">
        <v>38</v>
      </c>
      <c r="O203" s="175">
        <v>0.22</v>
      </c>
      <c r="P203" s="175">
        <f>O203*H203</f>
        <v>0.33000000000000002</v>
      </c>
      <c r="Q203" s="175">
        <v>0.0028999999999999998</v>
      </c>
      <c r="R203" s="175">
        <f>Q203*H203</f>
        <v>0.0043499999999999997</v>
      </c>
      <c r="S203" s="175">
        <v>0</v>
      </c>
      <c r="T203" s="17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7" t="s">
        <v>132</v>
      </c>
      <c r="AT203" s="177" t="s">
        <v>128</v>
      </c>
      <c r="AU203" s="177" t="s">
        <v>82</v>
      </c>
      <c r="AY203" s="19" t="s">
        <v>126</v>
      </c>
      <c r="BE203" s="178">
        <f>IF(N203="základní",J203,0)</f>
        <v>990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9" t="s">
        <v>78</v>
      </c>
      <c r="BK203" s="178">
        <f>ROUND(I203*H203,2)</f>
        <v>990</v>
      </c>
      <c r="BL203" s="19" t="s">
        <v>132</v>
      </c>
      <c r="BM203" s="177" t="s">
        <v>261</v>
      </c>
    </row>
    <row r="204" s="13" customFormat="1">
      <c r="A204" s="13"/>
      <c r="B204" s="179"/>
      <c r="C204" s="13"/>
      <c r="D204" s="180" t="s">
        <v>134</v>
      </c>
      <c r="E204" s="181" t="s">
        <v>1</v>
      </c>
      <c r="F204" s="182" t="s">
        <v>262</v>
      </c>
      <c r="G204" s="13"/>
      <c r="H204" s="183">
        <v>1.5</v>
      </c>
      <c r="I204" s="13"/>
      <c r="J204" s="13"/>
      <c r="K204" s="13"/>
      <c r="L204" s="179"/>
      <c r="M204" s="184"/>
      <c r="N204" s="185"/>
      <c r="O204" s="185"/>
      <c r="P204" s="185"/>
      <c r="Q204" s="185"/>
      <c r="R204" s="185"/>
      <c r="S204" s="185"/>
      <c r="T204" s="18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1" t="s">
        <v>134</v>
      </c>
      <c r="AU204" s="181" t="s">
        <v>82</v>
      </c>
      <c r="AV204" s="13" t="s">
        <v>82</v>
      </c>
      <c r="AW204" s="13" t="s">
        <v>30</v>
      </c>
      <c r="AX204" s="13" t="s">
        <v>78</v>
      </c>
      <c r="AY204" s="181" t="s">
        <v>126</v>
      </c>
    </row>
    <row r="205" s="2" customFormat="1" ht="24.15" customHeight="1">
      <c r="A205" s="32"/>
      <c r="B205" s="165"/>
      <c r="C205" s="166" t="s">
        <v>263</v>
      </c>
      <c r="D205" s="166" t="s">
        <v>128</v>
      </c>
      <c r="E205" s="167" t="s">
        <v>264</v>
      </c>
      <c r="F205" s="168" t="s">
        <v>265</v>
      </c>
      <c r="G205" s="169" t="s">
        <v>147</v>
      </c>
      <c r="H205" s="170">
        <v>7</v>
      </c>
      <c r="I205" s="171">
        <v>405.60000000000002</v>
      </c>
      <c r="J205" s="171">
        <f>ROUND(I205*H205,2)</f>
        <v>2839.1999999999998</v>
      </c>
      <c r="K205" s="172"/>
      <c r="L205" s="33"/>
      <c r="M205" s="173" t="s">
        <v>1</v>
      </c>
      <c r="N205" s="174" t="s">
        <v>38</v>
      </c>
      <c r="O205" s="175">
        <v>0.34000000000000002</v>
      </c>
      <c r="P205" s="175">
        <f>O205*H205</f>
        <v>2.3800000000000003</v>
      </c>
      <c r="Q205" s="175">
        <v>0.021000000000000001</v>
      </c>
      <c r="R205" s="175">
        <f>Q205*H205</f>
        <v>0.14700000000000002</v>
      </c>
      <c r="S205" s="175">
        <v>0</v>
      </c>
      <c r="T205" s="17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7" t="s">
        <v>132</v>
      </c>
      <c r="AT205" s="177" t="s">
        <v>128</v>
      </c>
      <c r="AU205" s="177" t="s">
        <v>82</v>
      </c>
      <c r="AY205" s="19" t="s">
        <v>126</v>
      </c>
      <c r="BE205" s="178">
        <f>IF(N205="základní",J205,0)</f>
        <v>2839.1999999999998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19" t="s">
        <v>78</v>
      </c>
      <c r="BK205" s="178">
        <f>ROUND(I205*H205,2)</f>
        <v>2839.1999999999998</v>
      </c>
      <c r="BL205" s="19" t="s">
        <v>132</v>
      </c>
      <c r="BM205" s="177" t="s">
        <v>266</v>
      </c>
    </row>
    <row r="206" s="13" customFormat="1">
      <c r="A206" s="13"/>
      <c r="B206" s="179"/>
      <c r="C206" s="13"/>
      <c r="D206" s="180" t="s">
        <v>134</v>
      </c>
      <c r="E206" s="181" t="s">
        <v>1</v>
      </c>
      <c r="F206" s="182" t="s">
        <v>267</v>
      </c>
      <c r="G206" s="13"/>
      <c r="H206" s="183">
        <v>7</v>
      </c>
      <c r="I206" s="13"/>
      <c r="J206" s="13"/>
      <c r="K206" s="13"/>
      <c r="L206" s="179"/>
      <c r="M206" s="184"/>
      <c r="N206" s="185"/>
      <c r="O206" s="185"/>
      <c r="P206" s="185"/>
      <c r="Q206" s="185"/>
      <c r="R206" s="185"/>
      <c r="S206" s="185"/>
      <c r="T206" s="18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1" t="s">
        <v>134</v>
      </c>
      <c r="AU206" s="181" t="s">
        <v>82</v>
      </c>
      <c r="AV206" s="13" t="s">
        <v>82</v>
      </c>
      <c r="AW206" s="13" t="s">
        <v>30</v>
      </c>
      <c r="AX206" s="13" t="s">
        <v>78</v>
      </c>
      <c r="AY206" s="181" t="s">
        <v>126</v>
      </c>
    </row>
    <row r="207" s="2" customFormat="1" ht="33" customHeight="1">
      <c r="A207" s="32"/>
      <c r="B207" s="165"/>
      <c r="C207" s="166" t="s">
        <v>268</v>
      </c>
      <c r="D207" s="166" t="s">
        <v>128</v>
      </c>
      <c r="E207" s="167" t="s">
        <v>269</v>
      </c>
      <c r="F207" s="168" t="s">
        <v>270</v>
      </c>
      <c r="G207" s="169" t="s">
        <v>147</v>
      </c>
      <c r="H207" s="170">
        <v>802.01599999999996</v>
      </c>
      <c r="I207" s="171">
        <v>675</v>
      </c>
      <c r="J207" s="171">
        <f>ROUND(I207*H207,2)</f>
        <v>541360.80000000005</v>
      </c>
      <c r="K207" s="172"/>
      <c r="L207" s="33"/>
      <c r="M207" s="173" t="s">
        <v>1</v>
      </c>
      <c r="N207" s="174" t="s">
        <v>38</v>
      </c>
      <c r="O207" s="175">
        <v>0.13200000000000001</v>
      </c>
      <c r="P207" s="175">
        <f>O207*H207</f>
        <v>105.866112</v>
      </c>
      <c r="Q207" s="175">
        <v>0.0014</v>
      </c>
      <c r="R207" s="175">
        <f>Q207*H207</f>
        <v>1.1228224</v>
      </c>
      <c r="S207" s="175">
        <v>0</v>
      </c>
      <c r="T207" s="17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7" t="s">
        <v>132</v>
      </c>
      <c r="AT207" s="177" t="s">
        <v>128</v>
      </c>
      <c r="AU207" s="177" t="s">
        <v>82</v>
      </c>
      <c r="AY207" s="19" t="s">
        <v>126</v>
      </c>
      <c r="BE207" s="178">
        <f>IF(N207="základní",J207,0)</f>
        <v>541360.80000000005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9" t="s">
        <v>78</v>
      </c>
      <c r="BK207" s="178">
        <f>ROUND(I207*H207,2)</f>
        <v>541360.80000000005</v>
      </c>
      <c r="BL207" s="19" t="s">
        <v>132</v>
      </c>
      <c r="BM207" s="177" t="s">
        <v>271</v>
      </c>
    </row>
    <row r="208" s="13" customFormat="1">
      <c r="A208" s="13"/>
      <c r="B208" s="179"/>
      <c r="C208" s="13"/>
      <c r="D208" s="180" t="s">
        <v>134</v>
      </c>
      <c r="E208" s="181" t="s">
        <v>1</v>
      </c>
      <c r="F208" s="182" t="s">
        <v>272</v>
      </c>
      <c r="G208" s="13"/>
      <c r="H208" s="183">
        <v>174</v>
      </c>
      <c r="I208" s="13"/>
      <c r="J208" s="13"/>
      <c r="K208" s="13"/>
      <c r="L208" s="179"/>
      <c r="M208" s="184"/>
      <c r="N208" s="185"/>
      <c r="O208" s="185"/>
      <c r="P208" s="185"/>
      <c r="Q208" s="185"/>
      <c r="R208" s="185"/>
      <c r="S208" s="185"/>
      <c r="T208" s="18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1" t="s">
        <v>134</v>
      </c>
      <c r="AU208" s="181" t="s">
        <v>82</v>
      </c>
      <c r="AV208" s="13" t="s">
        <v>82</v>
      </c>
      <c r="AW208" s="13" t="s">
        <v>30</v>
      </c>
      <c r="AX208" s="13" t="s">
        <v>73</v>
      </c>
      <c r="AY208" s="181" t="s">
        <v>126</v>
      </c>
    </row>
    <row r="209" s="13" customFormat="1">
      <c r="A209" s="13"/>
      <c r="B209" s="179"/>
      <c r="C209" s="13"/>
      <c r="D209" s="180" t="s">
        <v>134</v>
      </c>
      <c r="E209" s="181" t="s">
        <v>1</v>
      </c>
      <c r="F209" s="182" t="s">
        <v>273</v>
      </c>
      <c r="G209" s="13"/>
      <c r="H209" s="183">
        <v>152</v>
      </c>
      <c r="I209" s="13"/>
      <c r="J209" s="13"/>
      <c r="K209" s="13"/>
      <c r="L209" s="179"/>
      <c r="M209" s="184"/>
      <c r="N209" s="185"/>
      <c r="O209" s="185"/>
      <c r="P209" s="185"/>
      <c r="Q209" s="185"/>
      <c r="R209" s="185"/>
      <c r="S209" s="185"/>
      <c r="T209" s="18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1" t="s">
        <v>134</v>
      </c>
      <c r="AU209" s="181" t="s">
        <v>82</v>
      </c>
      <c r="AV209" s="13" t="s">
        <v>82</v>
      </c>
      <c r="AW209" s="13" t="s">
        <v>30</v>
      </c>
      <c r="AX209" s="13" t="s">
        <v>73</v>
      </c>
      <c r="AY209" s="181" t="s">
        <v>126</v>
      </c>
    </row>
    <row r="210" s="13" customFormat="1">
      <c r="A210" s="13"/>
      <c r="B210" s="179"/>
      <c r="C210" s="13"/>
      <c r="D210" s="180" t="s">
        <v>134</v>
      </c>
      <c r="E210" s="181" t="s">
        <v>1</v>
      </c>
      <c r="F210" s="182" t="s">
        <v>274</v>
      </c>
      <c r="G210" s="13"/>
      <c r="H210" s="183">
        <v>148</v>
      </c>
      <c r="I210" s="13"/>
      <c r="J210" s="13"/>
      <c r="K210" s="13"/>
      <c r="L210" s="179"/>
      <c r="M210" s="184"/>
      <c r="N210" s="185"/>
      <c r="O210" s="185"/>
      <c r="P210" s="185"/>
      <c r="Q210" s="185"/>
      <c r="R210" s="185"/>
      <c r="S210" s="185"/>
      <c r="T210" s="18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1" t="s">
        <v>134</v>
      </c>
      <c r="AU210" s="181" t="s">
        <v>82</v>
      </c>
      <c r="AV210" s="13" t="s">
        <v>82</v>
      </c>
      <c r="AW210" s="13" t="s">
        <v>30</v>
      </c>
      <c r="AX210" s="13" t="s">
        <v>73</v>
      </c>
      <c r="AY210" s="181" t="s">
        <v>126</v>
      </c>
    </row>
    <row r="211" s="13" customFormat="1">
      <c r="A211" s="13"/>
      <c r="B211" s="179"/>
      <c r="C211" s="13"/>
      <c r="D211" s="180" t="s">
        <v>134</v>
      </c>
      <c r="E211" s="181" t="s">
        <v>1</v>
      </c>
      <c r="F211" s="182" t="s">
        <v>275</v>
      </c>
      <c r="G211" s="13"/>
      <c r="H211" s="183">
        <v>226</v>
      </c>
      <c r="I211" s="13"/>
      <c r="J211" s="13"/>
      <c r="K211" s="13"/>
      <c r="L211" s="179"/>
      <c r="M211" s="184"/>
      <c r="N211" s="185"/>
      <c r="O211" s="185"/>
      <c r="P211" s="185"/>
      <c r="Q211" s="185"/>
      <c r="R211" s="185"/>
      <c r="S211" s="185"/>
      <c r="T211" s="18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1" t="s">
        <v>134</v>
      </c>
      <c r="AU211" s="181" t="s">
        <v>82</v>
      </c>
      <c r="AV211" s="13" t="s">
        <v>82</v>
      </c>
      <c r="AW211" s="13" t="s">
        <v>30</v>
      </c>
      <c r="AX211" s="13" t="s">
        <v>73</v>
      </c>
      <c r="AY211" s="181" t="s">
        <v>126</v>
      </c>
    </row>
    <row r="212" s="14" customFormat="1">
      <c r="A212" s="14"/>
      <c r="B212" s="187"/>
      <c r="C212" s="14"/>
      <c r="D212" s="180" t="s">
        <v>134</v>
      </c>
      <c r="E212" s="188" t="s">
        <v>1</v>
      </c>
      <c r="F212" s="189" t="s">
        <v>140</v>
      </c>
      <c r="G212" s="14"/>
      <c r="H212" s="188" t="s">
        <v>1</v>
      </c>
      <c r="I212" s="14"/>
      <c r="J212" s="14"/>
      <c r="K212" s="14"/>
      <c r="L212" s="187"/>
      <c r="M212" s="190"/>
      <c r="N212" s="191"/>
      <c r="O212" s="191"/>
      <c r="P212" s="191"/>
      <c r="Q212" s="191"/>
      <c r="R212" s="191"/>
      <c r="S212" s="191"/>
      <c r="T212" s="19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88" t="s">
        <v>134</v>
      </c>
      <c r="AU212" s="188" t="s">
        <v>82</v>
      </c>
      <c r="AV212" s="14" t="s">
        <v>78</v>
      </c>
      <c r="AW212" s="14" t="s">
        <v>30</v>
      </c>
      <c r="AX212" s="14" t="s">
        <v>73</v>
      </c>
      <c r="AY212" s="188" t="s">
        <v>126</v>
      </c>
    </row>
    <row r="213" s="13" customFormat="1">
      <c r="A213" s="13"/>
      <c r="B213" s="179"/>
      <c r="C213" s="13"/>
      <c r="D213" s="180" t="s">
        <v>134</v>
      </c>
      <c r="E213" s="181" t="s">
        <v>1</v>
      </c>
      <c r="F213" s="182" t="s">
        <v>276</v>
      </c>
      <c r="G213" s="13"/>
      <c r="H213" s="183">
        <v>114.55</v>
      </c>
      <c r="I213" s="13"/>
      <c r="J213" s="13"/>
      <c r="K213" s="13"/>
      <c r="L213" s="179"/>
      <c r="M213" s="184"/>
      <c r="N213" s="185"/>
      <c r="O213" s="185"/>
      <c r="P213" s="185"/>
      <c r="Q213" s="185"/>
      <c r="R213" s="185"/>
      <c r="S213" s="185"/>
      <c r="T213" s="18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1" t="s">
        <v>134</v>
      </c>
      <c r="AU213" s="181" t="s">
        <v>82</v>
      </c>
      <c r="AV213" s="13" t="s">
        <v>82</v>
      </c>
      <c r="AW213" s="13" t="s">
        <v>30</v>
      </c>
      <c r="AX213" s="13" t="s">
        <v>73</v>
      </c>
      <c r="AY213" s="181" t="s">
        <v>126</v>
      </c>
    </row>
    <row r="214" s="14" customFormat="1">
      <c r="A214" s="14"/>
      <c r="B214" s="187"/>
      <c r="C214" s="14"/>
      <c r="D214" s="180" t="s">
        <v>134</v>
      </c>
      <c r="E214" s="188" t="s">
        <v>1</v>
      </c>
      <c r="F214" s="189" t="s">
        <v>277</v>
      </c>
      <c r="G214" s="14"/>
      <c r="H214" s="188" t="s">
        <v>1</v>
      </c>
      <c r="I214" s="14"/>
      <c r="J214" s="14"/>
      <c r="K214" s="14"/>
      <c r="L214" s="187"/>
      <c r="M214" s="190"/>
      <c r="N214" s="191"/>
      <c r="O214" s="191"/>
      <c r="P214" s="191"/>
      <c r="Q214" s="191"/>
      <c r="R214" s="191"/>
      <c r="S214" s="191"/>
      <c r="T214" s="19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88" t="s">
        <v>134</v>
      </c>
      <c r="AU214" s="188" t="s">
        <v>82</v>
      </c>
      <c r="AV214" s="14" t="s">
        <v>78</v>
      </c>
      <c r="AW214" s="14" t="s">
        <v>30</v>
      </c>
      <c r="AX214" s="14" t="s">
        <v>73</v>
      </c>
      <c r="AY214" s="188" t="s">
        <v>126</v>
      </c>
    </row>
    <row r="215" s="13" customFormat="1">
      <c r="A215" s="13"/>
      <c r="B215" s="179"/>
      <c r="C215" s="13"/>
      <c r="D215" s="180" t="s">
        <v>134</v>
      </c>
      <c r="E215" s="181" t="s">
        <v>1</v>
      </c>
      <c r="F215" s="182" t="s">
        <v>278</v>
      </c>
      <c r="G215" s="13"/>
      <c r="H215" s="183">
        <v>-9.3710000000000004</v>
      </c>
      <c r="I215" s="13"/>
      <c r="J215" s="13"/>
      <c r="K215" s="13"/>
      <c r="L215" s="179"/>
      <c r="M215" s="184"/>
      <c r="N215" s="185"/>
      <c r="O215" s="185"/>
      <c r="P215" s="185"/>
      <c r="Q215" s="185"/>
      <c r="R215" s="185"/>
      <c r="S215" s="185"/>
      <c r="T215" s="18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1" t="s">
        <v>134</v>
      </c>
      <c r="AU215" s="181" t="s">
        <v>82</v>
      </c>
      <c r="AV215" s="13" t="s">
        <v>82</v>
      </c>
      <c r="AW215" s="13" t="s">
        <v>30</v>
      </c>
      <c r="AX215" s="13" t="s">
        <v>73</v>
      </c>
      <c r="AY215" s="181" t="s">
        <v>126</v>
      </c>
    </row>
    <row r="216" s="13" customFormat="1">
      <c r="A216" s="13"/>
      <c r="B216" s="179"/>
      <c r="C216" s="13"/>
      <c r="D216" s="180" t="s">
        <v>134</v>
      </c>
      <c r="E216" s="181" t="s">
        <v>1</v>
      </c>
      <c r="F216" s="182" t="s">
        <v>279</v>
      </c>
      <c r="G216" s="13"/>
      <c r="H216" s="183">
        <v>-3.1629999999999998</v>
      </c>
      <c r="I216" s="13"/>
      <c r="J216" s="13"/>
      <c r="K216" s="13"/>
      <c r="L216" s="179"/>
      <c r="M216" s="184"/>
      <c r="N216" s="185"/>
      <c r="O216" s="185"/>
      <c r="P216" s="185"/>
      <c r="Q216" s="185"/>
      <c r="R216" s="185"/>
      <c r="S216" s="185"/>
      <c r="T216" s="18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1" t="s">
        <v>134</v>
      </c>
      <c r="AU216" s="181" t="s">
        <v>82</v>
      </c>
      <c r="AV216" s="13" t="s">
        <v>82</v>
      </c>
      <c r="AW216" s="13" t="s">
        <v>30</v>
      </c>
      <c r="AX216" s="13" t="s">
        <v>73</v>
      </c>
      <c r="AY216" s="181" t="s">
        <v>126</v>
      </c>
    </row>
    <row r="217" s="15" customFormat="1">
      <c r="A217" s="15"/>
      <c r="B217" s="193"/>
      <c r="C217" s="15"/>
      <c r="D217" s="180" t="s">
        <v>134</v>
      </c>
      <c r="E217" s="194" t="s">
        <v>1</v>
      </c>
      <c r="F217" s="195" t="s">
        <v>143</v>
      </c>
      <c r="G217" s="15"/>
      <c r="H217" s="196">
        <v>802.01599999999996</v>
      </c>
      <c r="I217" s="15"/>
      <c r="J217" s="15"/>
      <c r="K217" s="15"/>
      <c r="L217" s="193"/>
      <c r="M217" s="197"/>
      <c r="N217" s="198"/>
      <c r="O217" s="198"/>
      <c r="P217" s="198"/>
      <c r="Q217" s="198"/>
      <c r="R217" s="198"/>
      <c r="S217" s="198"/>
      <c r="T217" s="19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194" t="s">
        <v>134</v>
      </c>
      <c r="AU217" s="194" t="s">
        <v>82</v>
      </c>
      <c r="AV217" s="15" t="s">
        <v>132</v>
      </c>
      <c r="AW217" s="15" t="s">
        <v>30</v>
      </c>
      <c r="AX217" s="15" t="s">
        <v>78</v>
      </c>
      <c r="AY217" s="194" t="s">
        <v>126</v>
      </c>
    </row>
    <row r="218" s="2" customFormat="1" ht="21.75" customHeight="1">
      <c r="A218" s="32"/>
      <c r="B218" s="165"/>
      <c r="C218" s="166" t="s">
        <v>280</v>
      </c>
      <c r="D218" s="166" t="s">
        <v>128</v>
      </c>
      <c r="E218" s="167" t="s">
        <v>281</v>
      </c>
      <c r="F218" s="168" t="s">
        <v>282</v>
      </c>
      <c r="G218" s="169" t="s">
        <v>147</v>
      </c>
      <c r="H218" s="170">
        <v>736</v>
      </c>
      <c r="I218" s="171">
        <v>115.34999999999999</v>
      </c>
      <c r="J218" s="171">
        <f>ROUND(I218*H218,2)</f>
        <v>84897.600000000006</v>
      </c>
      <c r="K218" s="172"/>
      <c r="L218" s="33"/>
      <c r="M218" s="173" t="s">
        <v>1</v>
      </c>
      <c r="N218" s="174" t="s">
        <v>38</v>
      </c>
      <c r="O218" s="175">
        <v>0.14000000000000001</v>
      </c>
      <c r="P218" s="175">
        <f>O218*H218</f>
        <v>103.04000000000001</v>
      </c>
      <c r="Q218" s="175">
        <v>0</v>
      </c>
      <c r="R218" s="175">
        <f>Q218*H218</f>
        <v>0</v>
      </c>
      <c r="S218" s="175">
        <v>0</v>
      </c>
      <c r="T218" s="17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7" t="s">
        <v>132</v>
      </c>
      <c r="AT218" s="177" t="s">
        <v>128</v>
      </c>
      <c r="AU218" s="177" t="s">
        <v>82</v>
      </c>
      <c r="AY218" s="19" t="s">
        <v>126</v>
      </c>
      <c r="BE218" s="178">
        <f>IF(N218="základní",J218,0)</f>
        <v>84897.600000000006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9" t="s">
        <v>78</v>
      </c>
      <c r="BK218" s="178">
        <f>ROUND(I218*H218,2)</f>
        <v>84897.600000000006</v>
      </c>
      <c r="BL218" s="19" t="s">
        <v>132</v>
      </c>
      <c r="BM218" s="177" t="s">
        <v>283</v>
      </c>
    </row>
    <row r="219" s="13" customFormat="1">
      <c r="A219" s="13"/>
      <c r="B219" s="179"/>
      <c r="C219" s="13"/>
      <c r="D219" s="180" t="s">
        <v>134</v>
      </c>
      <c r="E219" s="181" t="s">
        <v>1</v>
      </c>
      <c r="F219" s="182" t="s">
        <v>272</v>
      </c>
      <c r="G219" s="13"/>
      <c r="H219" s="183">
        <v>174</v>
      </c>
      <c r="I219" s="13"/>
      <c r="J219" s="13"/>
      <c r="K219" s="13"/>
      <c r="L219" s="179"/>
      <c r="M219" s="184"/>
      <c r="N219" s="185"/>
      <c r="O219" s="185"/>
      <c r="P219" s="185"/>
      <c r="Q219" s="185"/>
      <c r="R219" s="185"/>
      <c r="S219" s="185"/>
      <c r="T219" s="18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1" t="s">
        <v>134</v>
      </c>
      <c r="AU219" s="181" t="s">
        <v>82</v>
      </c>
      <c r="AV219" s="13" t="s">
        <v>82</v>
      </c>
      <c r="AW219" s="13" t="s">
        <v>30</v>
      </c>
      <c r="AX219" s="13" t="s">
        <v>73</v>
      </c>
      <c r="AY219" s="181" t="s">
        <v>126</v>
      </c>
    </row>
    <row r="220" s="13" customFormat="1">
      <c r="A220" s="13"/>
      <c r="B220" s="179"/>
      <c r="C220" s="13"/>
      <c r="D220" s="180" t="s">
        <v>134</v>
      </c>
      <c r="E220" s="181" t="s">
        <v>1</v>
      </c>
      <c r="F220" s="182" t="s">
        <v>284</v>
      </c>
      <c r="G220" s="13"/>
      <c r="H220" s="183">
        <v>188</v>
      </c>
      <c r="I220" s="13"/>
      <c r="J220" s="13"/>
      <c r="K220" s="13"/>
      <c r="L220" s="179"/>
      <c r="M220" s="184"/>
      <c r="N220" s="185"/>
      <c r="O220" s="185"/>
      <c r="P220" s="185"/>
      <c r="Q220" s="185"/>
      <c r="R220" s="185"/>
      <c r="S220" s="185"/>
      <c r="T220" s="1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1" t="s">
        <v>134</v>
      </c>
      <c r="AU220" s="181" t="s">
        <v>82</v>
      </c>
      <c r="AV220" s="13" t="s">
        <v>82</v>
      </c>
      <c r="AW220" s="13" t="s">
        <v>30</v>
      </c>
      <c r="AX220" s="13" t="s">
        <v>73</v>
      </c>
      <c r="AY220" s="181" t="s">
        <v>126</v>
      </c>
    </row>
    <row r="221" s="13" customFormat="1">
      <c r="A221" s="13"/>
      <c r="B221" s="179"/>
      <c r="C221" s="13"/>
      <c r="D221" s="180" t="s">
        <v>134</v>
      </c>
      <c r="E221" s="181" t="s">
        <v>1</v>
      </c>
      <c r="F221" s="182" t="s">
        <v>274</v>
      </c>
      <c r="G221" s="13"/>
      <c r="H221" s="183">
        <v>148</v>
      </c>
      <c r="I221" s="13"/>
      <c r="J221" s="13"/>
      <c r="K221" s="13"/>
      <c r="L221" s="179"/>
      <c r="M221" s="184"/>
      <c r="N221" s="185"/>
      <c r="O221" s="185"/>
      <c r="P221" s="185"/>
      <c r="Q221" s="185"/>
      <c r="R221" s="185"/>
      <c r="S221" s="185"/>
      <c r="T221" s="18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1" t="s">
        <v>134</v>
      </c>
      <c r="AU221" s="181" t="s">
        <v>82</v>
      </c>
      <c r="AV221" s="13" t="s">
        <v>82</v>
      </c>
      <c r="AW221" s="13" t="s">
        <v>30</v>
      </c>
      <c r="AX221" s="13" t="s">
        <v>73</v>
      </c>
      <c r="AY221" s="181" t="s">
        <v>126</v>
      </c>
    </row>
    <row r="222" s="13" customFormat="1">
      <c r="A222" s="13"/>
      <c r="B222" s="179"/>
      <c r="C222" s="13"/>
      <c r="D222" s="180" t="s">
        <v>134</v>
      </c>
      <c r="E222" s="181" t="s">
        <v>1</v>
      </c>
      <c r="F222" s="182" t="s">
        <v>275</v>
      </c>
      <c r="G222" s="13"/>
      <c r="H222" s="183">
        <v>226</v>
      </c>
      <c r="I222" s="13"/>
      <c r="J222" s="13"/>
      <c r="K222" s="13"/>
      <c r="L222" s="179"/>
      <c r="M222" s="184"/>
      <c r="N222" s="185"/>
      <c r="O222" s="185"/>
      <c r="P222" s="185"/>
      <c r="Q222" s="185"/>
      <c r="R222" s="185"/>
      <c r="S222" s="185"/>
      <c r="T222" s="18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1" t="s">
        <v>134</v>
      </c>
      <c r="AU222" s="181" t="s">
        <v>82</v>
      </c>
      <c r="AV222" s="13" t="s">
        <v>82</v>
      </c>
      <c r="AW222" s="13" t="s">
        <v>30</v>
      </c>
      <c r="AX222" s="13" t="s">
        <v>73</v>
      </c>
      <c r="AY222" s="181" t="s">
        <v>126</v>
      </c>
    </row>
    <row r="223" s="15" customFormat="1">
      <c r="A223" s="15"/>
      <c r="B223" s="193"/>
      <c r="C223" s="15"/>
      <c r="D223" s="180" t="s">
        <v>134</v>
      </c>
      <c r="E223" s="194" t="s">
        <v>1</v>
      </c>
      <c r="F223" s="195" t="s">
        <v>143</v>
      </c>
      <c r="G223" s="15"/>
      <c r="H223" s="196">
        <v>736</v>
      </c>
      <c r="I223" s="15"/>
      <c r="J223" s="15"/>
      <c r="K223" s="15"/>
      <c r="L223" s="193"/>
      <c r="M223" s="197"/>
      <c r="N223" s="198"/>
      <c r="O223" s="198"/>
      <c r="P223" s="198"/>
      <c r="Q223" s="198"/>
      <c r="R223" s="198"/>
      <c r="S223" s="198"/>
      <c r="T223" s="19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194" t="s">
        <v>134</v>
      </c>
      <c r="AU223" s="194" t="s">
        <v>82</v>
      </c>
      <c r="AV223" s="15" t="s">
        <v>132</v>
      </c>
      <c r="AW223" s="15" t="s">
        <v>30</v>
      </c>
      <c r="AX223" s="15" t="s">
        <v>78</v>
      </c>
      <c r="AY223" s="194" t="s">
        <v>126</v>
      </c>
    </row>
    <row r="224" s="12" customFormat="1" ht="22.8" customHeight="1">
      <c r="A224" s="12"/>
      <c r="B224" s="153"/>
      <c r="C224" s="12"/>
      <c r="D224" s="154" t="s">
        <v>72</v>
      </c>
      <c r="E224" s="163" t="s">
        <v>172</v>
      </c>
      <c r="F224" s="163" t="s">
        <v>285</v>
      </c>
      <c r="G224" s="12"/>
      <c r="H224" s="12"/>
      <c r="I224" s="12"/>
      <c r="J224" s="164">
        <f>BK224</f>
        <v>736135.37000000011</v>
      </c>
      <c r="K224" s="12"/>
      <c r="L224" s="153"/>
      <c r="M224" s="157"/>
      <c r="N224" s="158"/>
      <c r="O224" s="158"/>
      <c r="P224" s="159">
        <f>SUM(P225:P324)</f>
        <v>1231.3320589999998</v>
      </c>
      <c r="Q224" s="158"/>
      <c r="R224" s="159">
        <f>SUM(R225:R324)</f>
        <v>7.3611654999999994</v>
      </c>
      <c r="S224" s="158"/>
      <c r="T224" s="160">
        <f>SUM(T225:T324)</f>
        <v>27.362194000000002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4" t="s">
        <v>78</v>
      </c>
      <c r="AT224" s="161" t="s">
        <v>72</v>
      </c>
      <c r="AU224" s="161" t="s">
        <v>78</v>
      </c>
      <c r="AY224" s="154" t="s">
        <v>126</v>
      </c>
      <c r="BK224" s="162">
        <f>SUM(BK225:BK324)</f>
        <v>736135.37000000011</v>
      </c>
    </row>
    <row r="225" s="2" customFormat="1" ht="37.8" customHeight="1">
      <c r="A225" s="32"/>
      <c r="B225" s="165"/>
      <c r="C225" s="166" t="s">
        <v>286</v>
      </c>
      <c r="D225" s="166" t="s">
        <v>128</v>
      </c>
      <c r="E225" s="167" t="s">
        <v>287</v>
      </c>
      <c r="F225" s="168" t="s">
        <v>288</v>
      </c>
      <c r="G225" s="169" t="s">
        <v>147</v>
      </c>
      <c r="H225" s="170">
        <v>740.98000000000002</v>
      </c>
      <c r="I225" s="171">
        <v>80.700000000000003</v>
      </c>
      <c r="J225" s="171">
        <f>ROUND(I225*H225,2)</f>
        <v>59797.089999999997</v>
      </c>
      <c r="K225" s="172"/>
      <c r="L225" s="33"/>
      <c r="M225" s="173" t="s">
        <v>1</v>
      </c>
      <c r="N225" s="174" t="s">
        <v>38</v>
      </c>
      <c r="O225" s="175">
        <v>0.14799999999999999</v>
      </c>
      <c r="P225" s="175">
        <f>O225*H225</f>
        <v>109.66503999999999</v>
      </c>
      <c r="Q225" s="175">
        <v>0</v>
      </c>
      <c r="R225" s="175">
        <f>Q225*H225</f>
        <v>0</v>
      </c>
      <c r="S225" s="175">
        <v>0</v>
      </c>
      <c r="T225" s="17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7" t="s">
        <v>132</v>
      </c>
      <c r="AT225" s="177" t="s">
        <v>128</v>
      </c>
      <c r="AU225" s="177" t="s">
        <v>82</v>
      </c>
      <c r="AY225" s="19" t="s">
        <v>126</v>
      </c>
      <c r="BE225" s="178">
        <f>IF(N225="základní",J225,0)</f>
        <v>59797.089999999997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9" t="s">
        <v>78</v>
      </c>
      <c r="BK225" s="178">
        <f>ROUND(I225*H225,2)</f>
        <v>59797.089999999997</v>
      </c>
      <c r="BL225" s="19" t="s">
        <v>132</v>
      </c>
      <c r="BM225" s="177" t="s">
        <v>289</v>
      </c>
    </row>
    <row r="226" s="13" customFormat="1">
      <c r="A226" s="13"/>
      <c r="B226" s="179"/>
      <c r="C226" s="13"/>
      <c r="D226" s="180" t="s">
        <v>134</v>
      </c>
      <c r="E226" s="181" t="s">
        <v>1</v>
      </c>
      <c r="F226" s="182" t="s">
        <v>272</v>
      </c>
      <c r="G226" s="13"/>
      <c r="H226" s="183">
        <v>174</v>
      </c>
      <c r="I226" s="13"/>
      <c r="J226" s="13"/>
      <c r="K226" s="13"/>
      <c r="L226" s="179"/>
      <c r="M226" s="184"/>
      <c r="N226" s="185"/>
      <c r="O226" s="185"/>
      <c r="P226" s="185"/>
      <c r="Q226" s="185"/>
      <c r="R226" s="185"/>
      <c r="S226" s="185"/>
      <c r="T226" s="18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1" t="s">
        <v>134</v>
      </c>
      <c r="AU226" s="181" t="s">
        <v>82</v>
      </c>
      <c r="AV226" s="13" t="s">
        <v>82</v>
      </c>
      <c r="AW226" s="13" t="s">
        <v>30</v>
      </c>
      <c r="AX226" s="13" t="s">
        <v>73</v>
      </c>
      <c r="AY226" s="181" t="s">
        <v>126</v>
      </c>
    </row>
    <row r="227" s="13" customFormat="1">
      <c r="A227" s="13"/>
      <c r="B227" s="179"/>
      <c r="C227" s="13"/>
      <c r="D227" s="180" t="s">
        <v>134</v>
      </c>
      <c r="E227" s="181" t="s">
        <v>1</v>
      </c>
      <c r="F227" s="182" t="s">
        <v>290</v>
      </c>
      <c r="G227" s="13"/>
      <c r="H227" s="183">
        <v>159</v>
      </c>
      <c r="I227" s="13"/>
      <c r="J227" s="13"/>
      <c r="K227" s="13"/>
      <c r="L227" s="179"/>
      <c r="M227" s="184"/>
      <c r="N227" s="185"/>
      <c r="O227" s="185"/>
      <c r="P227" s="185"/>
      <c r="Q227" s="185"/>
      <c r="R227" s="185"/>
      <c r="S227" s="185"/>
      <c r="T227" s="18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1" t="s">
        <v>134</v>
      </c>
      <c r="AU227" s="181" t="s">
        <v>82</v>
      </c>
      <c r="AV227" s="13" t="s">
        <v>82</v>
      </c>
      <c r="AW227" s="13" t="s">
        <v>30</v>
      </c>
      <c r="AX227" s="13" t="s">
        <v>73</v>
      </c>
      <c r="AY227" s="181" t="s">
        <v>126</v>
      </c>
    </row>
    <row r="228" s="13" customFormat="1">
      <c r="A228" s="13"/>
      <c r="B228" s="179"/>
      <c r="C228" s="13"/>
      <c r="D228" s="180" t="s">
        <v>134</v>
      </c>
      <c r="E228" s="181" t="s">
        <v>1</v>
      </c>
      <c r="F228" s="182" t="s">
        <v>274</v>
      </c>
      <c r="G228" s="13"/>
      <c r="H228" s="183">
        <v>148</v>
      </c>
      <c r="I228" s="13"/>
      <c r="J228" s="13"/>
      <c r="K228" s="13"/>
      <c r="L228" s="179"/>
      <c r="M228" s="184"/>
      <c r="N228" s="185"/>
      <c r="O228" s="185"/>
      <c r="P228" s="185"/>
      <c r="Q228" s="185"/>
      <c r="R228" s="185"/>
      <c r="S228" s="185"/>
      <c r="T228" s="18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1" t="s">
        <v>134</v>
      </c>
      <c r="AU228" s="181" t="s">
        <v>82</v>
      </c>
      <c r="AV228" s="13" t="s">
        <v>82</v>
      </c>
      <c r="AW228" s="13" t="s">
        <v>30</v>
      </c>
      <c r="AX228" s="13" t="s">
        <v>73</v>
      </c>
      <c r="AY228" s="181" t="s">
        <v>126</v>
      </c>
    </row>
    <row r="229" s="13" customFormat="1">
      <c r="A229" s="13"/>
      <c r="B229" s="179"/>
      <c r="C229" s="13"/>
      <c r="D229" s="180" t="s">
        <v>134</v>
      </c>
      <c r="E229" s="181" t="s">
        <v>1</v>
      </c>
      <c r="F229" s="182" t="s">
        <v>275</v>
      </c>
      <c r="G229" s="13"/>
      <c r="H229" s="183">
        <v>226</v>
      </c>
      <c r="I229" s="13"/>
      <c r="J229" s="13"/>
      <c r="K229" s="13"/>
      <c r="L229" s="179"/>
      <c r="M229" s="184"/>
      <c r="N229" s="185"/>
      <c r="O229" s="185"/>
      <c r="P229" s="185"/>
      <c r="Q229" s="185"/>
      <c r="R229" s="185"/>
      <c r="S229" s="185"/>
      <c r="T229" s="18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1" t="s">
        <v>134</v>
      </c>
      <c r="AU229" s="181" t="s">
        <v>82</v>
      </c>
      <c r="AV229" s="13" t="s">
        <v>82</v>
      </c>
      <c r="AW229" s="13" t="s">
        <v>30</v>
      </c>
      <c r="AX229" s="13" t="s">
        <v>73</v>
      </c>
      <c r="AY229" s="181" t="s">
        <v>126</v>
      </c>
    </row>
    <row r="230" s="14" customFormat="1">
      <c r="A230" s="14"/>
      <c r="B230" s="187"/>
      <c r="C230" s="14"/>
      <c r="D230" s="180" t="s">
        <v>134</v>
      </c>
      <c r="E230" s="188" t="s">
        <v>1</v>
      </c>
      <c r="F230" s="189" t="s">
        <v>140</v>
      </c>
      <c r="G230" s="14"/>
      <c r="H230" s="188" t="s">
        <v>1</v>
      </c>
      <c r="I230" s="14"/>
      <c r="J230" s="14"/>
      <c r="K230" s="14"/>
      <c r="L230" s="187"/>
      <c r="M230" s="190"/>
      <c r="N230" s="191"/>
      <c r="O230" s="191"/>
      <c r="P230" s="191"/>
      <c r="Q230" s="191"/>
      <c r="R230" s="191"/>
      <c r="S230" s="191"/>
      <c r="T230" s="19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88" t="s">
        <v>134</v>
      </c>
      <c r="AU230" s="188" t="s">
        <v>82</v>
      </c>
      <c r="AV230" s="14" t="s">
        <v>78</v>
      </c>
      <c r="AW230" s="14" t="s">
        <v>30</v>
      </c>
      <c r="AX230" s="14" t="s">
        <v>73</v>
      </c>
      <c r="AY230" s="188" t="s">
        <v>126</v>
      </c>
    </row>
    <row r="231" s="13" customFormat="1">
      <c r="A231" s="13"/>
      <c r="B231" s="179"/>
      <c r="C231" s="13"/>
      <c r="D231" s="180" t="s">
        <v>134</v>
      </c>
      <c r="E231" s="181" t="s">
        <v>1</v>
      </c>
      <c r="F231" s="182" t="s">
        <v>276</v>
      </c>
      <c r="G231" s="13"/>
      <c r="H231" s="183">
        <v>114.55</v>
      </c>
      <c r="I231" s="13"/>
      <c r="J231" s="13"/>
      <c r="K231" s="13"/>
      <c r="L231" s="179"/>
      <c r="M231" s="184"/>
      <c r="N231" s="185"/>
      <c r="O231" s="185"/>
      <c r="P231" s="185"/>
      <c r="Q231" s="185"/>
      <c r="R231" s="185"/>
      <c r="S231" s="185"/>
      <c r="T231" s="18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1" t="s">
        <v>134</v>
      </c>
      <c r="AU231" s="181" t="s">
        <v>82</v>
      </c>
      <c r="AV231" s="13" t="s">
        <v>82</v>
      </c>
      <c r="AW231" s="13" t="s">
        <v>30</v>
      </c>
      <c r="AX231" s="13" t="s">
        <v>73</v>
      </c>
      <c r="AY231" s="181" t="s">
        <v>126</v>
      </c>
    </row>
    <row r="232" s="13" customFormat="1">
      <c r="A232" s="13"/>
      <c r="B232" s="179"/>
      <c r="C232" s="13"/>
      <c r="D232" s="180" t="s">
        <v>134</v>
      </c>
      <c r="E232" s="181" t="s">
        <v>1</v>
      </c>
      <c r="F232" s="182" t="s">
        <v>291</v>
      </c>
      <c r="G232" s="13"/>
      <c r="H232" s="183">
        <v>-80.569999999999993</v>
      </c>
      <c r="I232" s="13"/>
      <c r="J232" s="13"/>
      <c r="K232" s="13"/>
      <c r="L232" s="179"/>
      <c r="M232" s="184"/>
      <c r="N232" s="185"/>
      <c r="O232" s="185"/>
      <c r="P232" s="185"/>
      <c r="Q232" s="185"/>
      <c r="R232" s="185"/>
      <c r="S232" s="185"/>
      <c r="T232" s="18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1" t="s">
        <v>134</v>
      </c>
      <c r="AU232" s="181" t="s">
        <v>82</v>
      </c>
      <c r="AV232" s="13" t="s">
        <v>82</v>
      </c>
      <c r="AW232" s="13" t="s">
        <v>30</v>
      </c>
      <c r="AX232" s="13" t="s">
        <v>73</v>
      </c>
      <c r="AY232" s="181" t="s">
        <v>126</v>
      </c>
    </row>
    <row r="233" s="15" customFormat="1">
      <c r="A233" s="15"/>
      <c r="B233" s="193"/>
      <c r="C233" s="15"/>
      <c r="D233" s="180" t="s">
        <v>134</v>
      </c>
      <c r="E233" s="194" t="s">
        <v>1</v>
      </c>
      <c r="F233" s="195" t="s">
        <v>143</v>
      </c>
      <c r="G233" s="15"/>
      <c r="H233" s="196">
        <v>740.98000000000002</v>
      </c>
      <c r="I233" s="15"/>
      <c r="J233" s="15"/>
      <c r="K233" s="15"/>
      <c r="L233" s="193"/>
      <c r="M233" s="197"/>
      <c r="N233" s="198"/>
      <c r="O233" s="198"/>
      <c r="P233" s="198"/>
      <c r="Q233" s="198"/>
      <c r="R233" s="198"/>
      <c r="S233" s="198"/>
      <c r="T233" s="19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194" t="s">
        <v>134</v>
      </c>
      <c r="AU233" s="194" t="s">
        <v>82</v>
      </c>
      <c r="AV233" s="15" t="s">
        <v>132</v>
      </c>
      <c r="AW233" s="15" t="s">
        <v>30</v>
      </c>
      <c r="AX233" s="15" t="s">
        <v>78</v>
      </c>
      <c r="AY233" s="194" t="s">
        <v>126</v>
      </c>
    </row>
    <row r="234" s="2" customFormat="1" ht="33" customHeight="1">
      <c r="A234" s="32"/>
      <c r="B234" s="165"/>
      <c r="C234" s="166" t="s">
        <v>292</v>
      </c>
      <c r="D234" s="166" t="s">
        <v>128</v>
      </c>
      <c r="E234" s="167" t="s">
        <v>293</v>
      </c>
      <c r="F234" s="168" t="s">
        <v>294</v>
      </c>
      <c r="G234" s="169" t="s">
        <v>147</v>
      </c>
      <c r="H234" s="170">
        <v>66688.199999999997</v>
      </c>
      <c r="I234" s="171">
        <v>0.93000000000000005</v>
      </c>
      <c r="J234" s="171">
        <f>ROUND(I234*H234,2)</f>
        <v>62020.029999999999</v>
      </c>
      <c r="K234" s="172"/>
      <c r="L234" s="33"/>
      <c r="M234" s="173" t="s">
        <v>1</v>
      </c>
      <c r="N234" s="174" t="s">
        <v>38</v>
      </c>
      <c r="O234" s="175">
        <v>0</v>
      </c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7" t="s">
        <v>132</v>
      </c>
      <c r="AT234" s="177" t="s">
        <v>128</v>
      </c>
      <c r="AU234" s="177" t="s">
        <v>82</v>
      </c>
      <c r="AY234" s="19" t="s">
        <v>126</v>
      </c>
      <c r="BE234" s="178">
        <f>IF(N234="základní",J234,0)</f>
        <v>62020.029999999999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19" t="s">
        <v>78</v>
      </c>
      <c r="BK234" s="178">
        <f>ROUND(I234*H234,2)</f>
        <v>62020.029999999999</v>
      </c>
      <c r="BL234" s="19" t="s">
        <v>132</v>
      </c>
      <c r="BM234" s="177" t="s">
        <v>295</v>
      </c>
    </row>
    <row r="235" s="13" customFormat="1">
      <c r="A235" s="13"/>
      <c r="B235" s="179"/>
      <c r="C235" s="13"/>
      <c r="D235" s="180" t="s">
        <v>134</v>
      </c>
      <c r="E235" s="181" t="s">
        <v>1</v>
      </c>
      <c r="F235" s="182" t="s">
        <v>296</v>
      </c>
      <c r="G235" s="13"/>
      <c r="H235" s="183">
        <v>66688.199999999997</v>
      </c>
      <c r="I235" s="13"/>
      <c r="J235" s="13"/>
      <c r="K235" s="13"/>
      <c r="L235" s="179"/>
      <c r="M235" s="184"/>
      <c r="N235" s="185"/>
      <c r="O235" s="185"/>
      <c r="P235" s="185"/>
      <c r="Q235" s="185"/>
      <c r="R235" s="185"/>
      <c r="S235" s="185"/>
      <c r="T235" s="18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1" t="s">
        <v>134</v>
      </c>
      <c r="AU235" s="181" t="s">
        <v>82</v>
      </c>
      <c r="AV235" s="13" t="s">
        <v>82</v>
      </c>
      <c r="AW235" s="13" t="s">
        <v>30</v>
      </c>
      <c r="AX235" s="13" t="s">
        <v>78</v>
      </c>
      <c r="AY235" s="181" t="s">
        <v>126</v>
      </c>
    </row>
    <row r="236" s="2" customFormat="1" ht="37.8" customHeight="1">
      <c r="A236" s="32"/>
      <c r="B236" s="165"/>
      <c r="C236" s="166" t="s">
        <v>297</v>
      </c>
      <c r="D236" s="166" t="s">
        <v>128</v>
      </c>
      <c r="E236" s="167" t="s">
        <v>298</v>
      </c>
      <c r="F236" s="168" t="s">
        <v>299</v>
      </c>
      <c r="G236" s="169" t="s">
        <v>147</v>
      </c>
      <c r="H236" s="170">
        <v>740.98000000000002</v>
      </c>
      <c r="I236" s="171">
        <v>48.200000000000003</v>
      </c>
      <c r="J236" s="171">
        <f>ROUND(I236*H236,2)</f>
        <v>35715.239999999998</v>
      </c>
      <c r="K236" s="172"/>
      <c r="L236" s="33"/>
      <c r="M236" s="173" t="s">
        <v>1</v>
      </c>
      <c r="N236" s="174" t="s">
        <v>38</v>
      </c>
      <c r="O236" s="175">
        <v>0.090999999999999998</v>
      </c>
      <c r="P236" s="175">
        <f>O236*H236</f>
        <v>67.429180000000002</v>
      </c>
      <c r="Q236" s="175">
        <v>0</v>
      </c>
      <c r="R236" s="175">
        <f>Q236*H236</f>
        <v>0</v>
      </c>
      <c r="S236" s="175">
        <v>0</v>
      </c>
      <c r="T236" s="17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7" t="s">
        <v>132</v>
      </c>
      <c r="AT236" s="177" t="s">
        <v>128</v>
      </c>
      <c r="AU236" s="177" t="s">
        <v>82</v>
      </c>
      <c r="AY236" s="19" t="s">
        <v>126</v>
      </c>
      <c r="BE236" s="178">
        <f>IF(N236="základní",J236,0)</f>
        <v>35715.239999999998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19" t="s">
        <v>78</v>
      </c>
      <c r="BK236" s="178">
        <f>ROUND(I236*H236,2)</f>
        <v>35715.239999999998</v>
      </c>
      <c r="BL236" s="19" t="s">
        <v>132</v>
      </c>
      <c r="BM236" s="177" t="s">
        <v>300</v>
      </c>
    </row>
    <row r="237" s="2" customFormat="1" ht="16.5" customHeight="1">
      <c r="A237" s="32"/>
      <c r="B237" s="165"/>
      <c r="C237" s="166" t="s">
        <v>301</v>
      </c>
      <c r="D237" s="166" t="s">
        <v>128</v>
      </c>
      <c r="E237" s="167" t="s">
        <v>302</v>
      </c>
      <c r="F237" s="168" t="s">
        <v>303</v>
      </c>
      <c r="G237" s="169" t="s">
        <v>147</v>
      </c>
      <c r="H237" s="170">
        <v>740.98000000000002</v>
      </c>
      <c r="I237" s="171">
        <v>22.199999999999999</v>
      </c>
      <c r="J237" s="171">
        <f>ROUND(I237*H237,2)</f>
        <v>16449.759999999998</v>
      </c>
      <c r="K237" s="172"/>
      <c r="L237" s="33"/>
      <c r="M237" s="173" t="s">
        <v>1</v>
      </c>
      <c r="N237" s="174" t="s">
        <v>38</v>
      </c>
      <c r="O237" s="175">
        <v>0.049000000000000002</v>
      </c>
      <c r="P237" s="175">
        <f>O237*H237</f>
        <v>36.308019999999999</v>
      </c>
      <c r="Q237" s="175">
        <v>0</v>
      </c>
      <c r="R237" s="175">
        <f>Q237*H237</f>
        <v>0</v>
      </c>
      <c r="S237" s="175">
        <v>0</v>
      </c>
      <c r="T237" s="176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7" t="s">
        <v>132</v>
      </c>
      <c r="AT237" s="177" t="s">
        <v>128</v>
      </c>
      <c r="AU237" s="177" t="s">
        <v>82</v>
      </c>
      <c r="AY237" s="19" t="s">
        <v>126</v>
      </c>
      <c r="BE237" s="178">
        <f>IF(N237="základní",J237,0)</f>
        <v>16449.759999999998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19" t="s">
        <v>78</v>
      </c>
      <c r="BK237" s="178">
        <f>ROUND(I237*H237,2)</f>
        <v>16449.759999999998</v>
      </c>
      <c r="BL237" s="19" t="s">
        <v>132</v>
      </c>
      <c r="BM237" s="177" t="s">
        <v>304</v>
      </c>
    </row>
    <row r="238" s="13" customFormat="1">
      <c r="A238" s="13"/>
      <c r="B238" s="179"/>
      <c r="C238" s="13"/>
      <c r="D238" s="180" t="s">
        <v>134</v>
      </c>
      <c r="E238" s="181" t="s">
        <v>1</v>
      </c>
      <c r="F238" s="182" t="s">
        <v>272</v>
      </c>
      <c r="G238" s="13"/>
      <c r="H238" s="183">
        <v>174</v>
      </c>
      <c r="I238" s="13"/>
      <c r="J238" s="13"/>
      <c r="K238" s="13"/>
      <c r="L238" s="179"/>
      <c r="M238" s="184"/>
      <c r="N238" s="185"/>
      <c r="O238" s="185"/>
      <c r="P238" s="185"/>
      <c r="Q238" s="185"/>
      <c r="R238" s="185"/>
      <c r="S238" s="185"/>
      <c r="T238" s="18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1" t="s">
        <v>134</v>
      </c>
      <c r="AU238" s="181" t="s">
        <v>82</v>
      </c>
      <c r="AV238" s="13" t="s">
        <v>82</v>
      </c>
      <c r="AW238" s="13" t="s">
        <v>30</v>
      </c>
      <c r="AX238" s="13" t="s">
        <v>73</v>
      </c>
      <c r="AY238" s="181" t="s">
        <v>126</v>
      </c>
    </row>
    <row r="239" s="13" customFormat="1">
      <c r="A239" s="13"/>
      <c r="B239" s="179"/>
      <c r="C239" s="13"/>
      <c r="D239" s="180" t="s">
        <v>134</v>
      </c>
      <c r="E239" s="181" t="s">
        <v>1</v>
      </c>
      <c r="F239" s="182" t="s">
        <v>290</v>
      </c>
      <c r="G239" s="13"/>
      <c r="H239" s="183">
        <v>159</v>
      </c>
      <c r="I239" s="13"/>
      <c r="J239" s="13"/>
      <c r="K239" s="13"/>
      <c r="L239" s="179"/>
      <c r="M239" s="184"/>
      <c r="N239" s="185"/>
      <c r="O239" s="185"/>
      <c r="P239" s="185"/>
      <c r="Q239" s="185"/>
      <c r="R239" s="185"/>
      <c r="S239" s="185"/>
      <c r="T239" s="18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1" t="s">
        <v>134</v>
      </c>
      <c r="AU239" s="181" t="s">
        <v>82</v>
      </c>
      <c r="AV239" s="13" t="s">
        <v>82</v>
      </c>
      <c r="AW239" s="13" t="s">
        <v>30</v>
      </c>
      <c r="AX239" s="13" t="s">
        <v>73</v>
      </c>
      <c r="AY239" s="181" t="s">
        <v>126</v>
      </c>
    </row>
    <row r="240" s="13" customFormat="1">
      <c r="A240" s="13"/>
      <c r="B240" s="179"/>
      <c r="C240" s="13"/>
      <c r="D240" s="180" t="s">
        <v>134</v>
      </c>
      <c r="E240" s="181" t="s">
        <v>1</v>
      </c>
      <c r="F240" s="182" t="s">
        <v>274</v>
      </c>
      <c r="G240" s="13"/>
      <c r="H240" s="183">
        <v>148</v>
      </c>
      <c r="I240" s="13"/>
      <c r="J240" s="13"/>
      <c r="K240" s="13"/>
      <c r="L240" s="179"/>
      <c r="M240" s="184"/>
      <c r="N240" s="185"/>
      <c r="O240" s="185"/>
      <c r="P240" s="185"/>
      <c r="Q240" s="185"/>
      <c r="R240" s="185"/>
      <c r="S240" s="185"/>
      <c r="T240" s="18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1" t="s">
        <v>134</v>
      </c>
      <c r="AU240" s="181" t="s">
        <v>82</v>
      </c>
      <c r="AV240" s="13" t="s">
        <v>82</v>
      </c>
      <c r="AW240" s="13" t="s">
        <v>30</v>
      </c>
      <c r="AX240" s="13" t="s">
        <v>73</v>
      </c>
      <c r="AY240" s="181" t="s">
        <v>126</v>
      </c>
    </row>
    <row r="241" s="13" customFormat="1">
      <c r="A241" s="13"/>
      <c r="B241" s="179"/>
      <c r="C241" s="13"/>
      <c r="D241" s="180" t="s">
        <v>134</v>
      </c>
      <c r="E241" s="181" t="s">
        <v>1</v>
      </c>
      <c r="F241" s="182" t="s">
        <v>275</v>
      </c>
      <c r="G241" s="13"/>
      <c r="H241" s="183">
        <v>226</v>
      </c>
      <c r="I241" s="13"/>
      <c r="J241" s="13"/>
      <c r="K241" s="13"/>
      <c r="L241" s="179"/>
      <c r="M241" s="184"/>
      <c r="N241" s="185"/>
      <c r="O241" s="185"/>
      <c r="P241" s="185"/>
      <c r="Q241" s="185"/>
      <c r="R241" s="185"/>
      <c r="S241" s="185"/>
      <c r="T241" s="18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1" t="s">
        <v>134</v>
      </c>
      <c r="AU241" s="181" t="s">
        <v>82</v>
      </c>
      <c r="AV241" s="13" t="s">
        <v>82</v>
      </c>
      <c r="AW241" s="13" t="s">
        <v>30</v>
      </c>
      <c r="AX241" s="13" t="s">
        <v>73</v>
      </c>
      <c r="AY241" s="181" t="s">
        <v>126</v>
      </c>
    </row>
    <row r="242" s="14" customFormat="1">
      <c r="A242" s="14"/>
      <c r="B242" s="187"/>
      <c r="C242" s="14"/>
      <c r="D242" s="180" t="s">
        <v>134</v>
      </c>
      <c r="E242" s="188" t="s">
        <v>1</v>
      </c>
      <c r="F242" s="189" t="s">
        <v>140</v>
      </c>
      <c r="G242" s="14"/>
      <c r="H242" s="188" t="s">
        <v>1</v>
      </c>
      <c r="I242" s="14"/>
      <c r="J242" s="14"/>
      <c r="K242" s="14"/>
      <c r="L242" s="187"/>
      <c r="M242" s="190"/>
      <c r="N242" s="191"/>
      <c r="O242" s="191"/>
      <c r="P242" s="191"/>
      <c r="Q242" s="191"/>
      <c r="R242" s="191"/>
      <c r="S242" s="191"/>
      <c r="T242" s="19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88" t="s">
        <v>134</v>
      </c>
      <c r="AU242" s="188" t="s">
        <v>82</v>
      </c>
      <c r="AV242" s="14" t="s">
        <v>78</v>
      </c>
      <c r="AW242" s="14" t="s">
        <v>30</v>
      </c>
      <c r="AX242" s="14" t="s">
        <v>73</v>
      </c>
      <c r="AY242" s="188" t="s">
        <v>126</v>
      </c>
    </row>
    <row r="243" s="13" customFormat="1">
      <c r="A243" s="13"/>
      <c r="B243" s="179"/>
      <c r="C243" s="13"/>
      <c r="D243" s="180" t="s">
        <v>134</v>
      </c>
      <c r="E243" s="181" t="s">
        <v>1</v>
      </c>
      <c r="F243" s="182" t="s">
        <v>276</v>
      </c>
      <c r="G243" s="13"/>
      <c r="H243" s="183">
        <v>114.55</v>
      </c>
      <c r="I243" s="13"/>
      <c r="J243" s="13"/>
      <c r="K243" s="13"/>
      <c r="L243" s="179"/>
      <c r="M243" s="184"/>
      <c r="N243" s="185"/>
      <c r="O243" s="185"/>
      <c r="P243" s="185"/>
      <c r="Q243" s="185"/>
      <c r="R243" s="185"/>
      <c r="S243" s="185"/>
      <c r="T243" s="18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1" t="s">
        <v>134</v>
      </c>
      <c r="AU243" s="181" t="s">
        <v>82</v>
      </c>
      <c r="AV243" s="13" t="s">
        <v>82</v>
      </c>
      <c r="AW243" s="13" t="s">
        <v>30</v>
      </c>
      <c r="AX243" s="13" t="s">
        <v>73</v>
      </c>
      <c r="AY243" s="181" t="s">
        <v>126</v>
      </c>
    </row>
    <row r="244" s="13" customFormat="1">
      <c r="A244" s="13"/>
      <c r="B244" s="179"/>
      <c r="C244" s="13"/>
      <c r="D244" s="180" t="s">
        <v>134</v>
      </c>
      <c r="E244" s="181" t="s">
        <v>1</v>
      </c>
      <c r="F244" s="182" t="s">
        <v>291</v>
      </c>
      <c r="G244" s="13"/>
      <c r="H244" s="183">
        <v>-80.569999999999993</v>
      </c>
      <c r="I244" s="13"/>
      <c r="J244" s="13"/>
      <c r="K244" s="13"/>
      <c r="L244" s="179"/>
      <c r="M244" s="184"/>
      <c r="N244" s="185"/>
      <c r="O244" s="185"/>
      <c r="P244" s="185"/>
      <c r="Q244" s="185"/>
      <c r="R244" s="185"/>
      <c r="S244" s="185"/>
      <c r="T244" s="1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1" t="s">
        <v>134</v>
      </c>
      <c r="AU244" s="181" t="s">
        <v>82</v>
      </c>
      <c r="AV244" s="13" t="s">
        <v>82</v>
      </c>
      <c r="AW244" s="13" t="s">
        <v>30</v>
      </c>
      <c r="AX244" s="13" t="s">
        <v>73</v>
      </c>
      <c r="AY244" s="181" t="s">
        <v>126</v>
      </c>
    </row>
    <row r="245" s="15" customFormat="1">
      <c r="A245" s="15"/>
      <c r="B245" s="193"/>
      <c r="C245" s="15"/>
      <c r="D245" s="180" t="s">
        <v>134</v>
      </c>
      <c r="E245" s="194" t="s">
        <v>1</v>
      </c>
      <c r="F245" s="195" t="s">
        <v>143</v>
      </c>
      <c r="G245" s="15"/>
      <c r="H245" s="196">
        <v>740.98000000000002</v>
      </c>
      <c r="I245" s="15"/>
      <c r="J245" s="15"/>
      <c r="K245" s="15"/>
      <c r="L245" s="193"/>
      <c r="M245" s="197"/>
      <c r="N245" s="198"/>
      <c r="O245" s="198"/>
      <c r="P245" s="198"/>
      <c r="Q245" s="198"/>
      <c r="R245" s="198"/>
      <c r="S245" s="198"/>
      <c r="T245" s="19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194" t="s">
        <v>134</v>
      </c>
      <c r="AU245" s="194" t="s">
        <v>82</v>
      </c>
      <c r="AV245" s="15" t="s">
        <v>132</v>
      </c>
      <c r="AW245" s="15" t="s">
        <v>30</v>
      </c>
      <c r="AX245" s="15" t="s">
        <v>78</v>
      </c>
      <c r="AY245" s="194" t="s">
        <v>126</v>
      </c>
    </row>
    <row r="246" s="2" customFormat="1" ht="21.75" customHeight="1">
      <c r="A246" s="32"/>
      <c r="B246" s="165"/>
      <c r="C246" s="166" t="s">
        <v>305</v>
      </c>
      <c r="D246" s="166" t="s">
        <v>128</v>
      </c>
      <c r="E246" s="167" t="s">
        <v>306</v>
      </c>
      <c r="F246" s="168" t="s">
        <v>307</v>
      </c>
      <c r="G246" s="169" t="s">
        <v>147</v>
      </c>
      <c r="H246" s="170">
        <v>66688.199999999997</v>
      </c>
      <c r="I246" s="171">
        <v>0.37</v>
      </c>
      <c r="J246" s="171">
        <f>ROUND(I246*H246,2)</f>
        <v>24674.630000000001</v>
      </c>
      <c r="K246" s="172"/>
      <c r="L246" s="33"/>
      <c r="M246" s="173" t="s">
        <v>1</v>
      </c>
      <c r="N246" s="174" t="s">
        <v>38</v>
      </c>
      <c r="O246" s="175">
        <v>0</v>
      </c>
      <c r="P246" s="175">
        <f>O246*H246</f>
        <v>0</v>
      </c>
      <c r="Q246" s="175">
        <v>0</v>
      </c>
      <c r="R246" s="175">
        <f>Q246*H246</f>
        <v>0</v>
      </c>
      <c r="S246" s="175">
        <v>0</v>
      </c>
      <c r="T246" s="17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7" t="s">
        <v>132</v>
      </c>
      <c r="AT246" s="177" t="s">
        <v>128</v>
      </c>
      <c r="AU246" s="177" t="s">
        <v>82</v>
      </c>
      <c r="AY246" s="19" t="s">
        <v>126</v>
      </c>
      <c r="BE246" s="178">
        <f>IF(N246="základní",J246,0)</f>
        <v>24674.630000000001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19" t="s">
        <v>78</v>
      </c>
      <c r="BK246" s="178">
        <f>ROUND(I246*H246,2)</f>
        <v>24674.630000000001</v>
      </c>
      <c r="BL246" s="19" t="s">
        <v>132</v>
      </c>
      <c r="BM246" s="177" t="s">
        <v>308</v>
      </c>
    </row>
    <row r="247" s="13" customFormat="1">
      <c r="A247" s="13"/>
      <c r="B247" s="179"/>
      <c r="C247" s="13"/>
      <c r="D247" s="180" t="s">
        <v>134</v>
      </c>
      <c r="E247" s="181" t="s">
        <v>1</v>
      </c>
      <c r="F247" s="182" t="s">
        <v>296</v>
      </c>
      <c r="G247" s="13"/>
      <c r="H247" s="183">
        <v>66688.199999999997</v>
      </c>
      <c r="I247" s="13"/>
      <c r="J247" s="13"/>
      <c r="K247" s="13"/>
      <c r="L247" s="179"/>
      <c r="M247" s="184"/>
      <c r="N247" s="185"/>
      <c r="O247" s="185"/>
      <c r="P247" s="185"/>
      <c r="Q247" s="185"/>
      <c r="R247" s="185"/>
      <c r="S247" s="185"/>
      <c r="T247" s="18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1" t="s">
        <v>134</v>
      </c>
      <c r="AU247" s="181" t="s">
        <v>82</v>
      </c>
      <c r="AV247" s="13" t="s">
        <v>82</v>
      </c>
      <c r="AW247" s="13" t="s">
        <v>30</v>
      </c>
      <c r="AX247" s="13" t="s">
        <v>78</v>
      </c>
      <c r="AY247" s="181" t="s">
        <v>126</v>
      </c>
    </row>
    <row r="248" s="2" customFormat="1" ht="21.75" customHeight="1">
      <c r="A248" s="32"/>
      <c r="B248" s="165"/>
      <c r="C248" s="166" t="s">
        <v>309</v>
      </c>
      <c r="D248" s="166" t="s">
        <v>128</v>
      </c>
      <c r="E248" s="167" t="s">
        <v>310</v>
      </c>
      <c r="F248" s="168" t="s">
        <v>311</v>
      </c>
      <c r="G248" s="169" t="s">
        <v>147</v>
      </c>
      <c r="H248" s="170">
        <v>740.98000000000002</v>
      </c>
      <c r="I248" s="171">
        <v>14.9</v>
      </c>
      <c r="J248" s="171">
        <f>ROUND(I248*H248,2)</f>
        <v>11040.6</v>
      </c>
      <c r="K248" s="172"/>
      <c r="L248" s="33"/>
      <c r="M248" s="173" t="s">
        <v>1</v>
      </c>
      <c r="N248" s="174" t="s">
        <v>38</v>
      </c>
      <c r="O248" s="175">
        <v>0.033000000000000002</v>
      </c>
      <c r="P248" s="175">
        <f>O248*H248</f>
        <v>24.452340000000003</v>
      </c>
      <c r="Q248" s="175">
        <v>0</v>
      </c>
      <c r="R248" s="175">
        <f>Q248*H248</f>
        <v>0</v>
      </c>
      <c r="S248" s="175">
        <v>0</v>
      </c>
      <c r="T248" s="17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7" t="s">
        <v>132</v>
      </c>
      <c r="AT248" s="177" t="s">
        <v>128</v>
      </c>
      <c r="AU248" s="177" t="s">
        <v>82</v>
      </c>
      <c r="AY248" s="19" t="s">
        <v>126</v>
      </c>
      <c r="BE248" s="178">
        <f>IF(N248="základní",J248,0)</f>
        <v>11040.6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19" t="s">
        <v>78</v>
      </c>
      <c r="BK248" s="178">
        <f>ROUND(I248*H248,2)</f>
        <v>11040.6</v>
      </c>
      <c r="BL248" s="19" t="s">
        <v>132</v>
      </c>
      <c r="BM248" s="177" t="s">
        <v>312</v>
      </c>
    </row>
    <row r="249" s="2" customFormat="1" ht="16.5" customHeight="1">
      <c r="A249" s="32"/>
      <c r="B249" s="165"/>
      <c r="C249" s="166" t="s">
        <v>313</v>
      </c>
      <c r="D249" s="166" t="s">
        <v>128</v>
      </c>
      <c r="E249" s="167" t="s">
        <v>314</v>
      </c>
      <c r="F249" s="168" t="s">
        <v>315</v>
      </c>
      <c r="G249" s="169" t="s">
        <v>198</v>
      </c>
      <c r="H249" s="170">
        <v>4</v>
      </c>
      <c r="I249" s="171">
        <v>165</v>
      </c>
      <c r="J249" s="171">
        <f>ROUND(I249*H249,2)</f>
        <v>660</v>
      </c>
      <c r="K249" s="172"/>
      <c r="L249" s="33"/>
      <c r="M249" s="173" t="s">
        <v>1</v>
      </c>
      <c r="N249" s="174" t="s">
        <v>38</v>
      </c>
      <c r="O249" s="175">
        <v>0.34300000000000003</v>
      </c>
      <c r="P249" s="175">
        <f>O249*H249</f>
        <v>1.3720000000000001</v>
      </c>
      <c r="Q249" s="175">
        <v>0</v>
      </c>
      <c r="R249" s="175">
        <f>Q249*H249</f>
        <v>0</v>
      </c>
      <c r="S249" s="175">
        <v>0</v>
      </c>
      <c r="T249" s="17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7" t="s">
        <v>132</v>
      </c>
      <c r="AT249" s="177" t="s">
        <v>128</v>
      </c>
      <c r="AU249" s="177" t="s">
        <v>82</v>
      </c>
      <c r="AY249" s="19" t="s">
        <v>126</v>
      </c>
      <c r="BE249" s="178">
        <f>IF(N249="základní",J249,0)</f>
        <v>660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19" t="s">
        <v>78</v>
      </c>
      <c r="BK249" s="178">
        <f>ROUND(I249*H249,2)</f>
        <v>660</v>
      </c>
      <c r="BL249" s="19" t="s">
        <v>132</v>
      </c>
      <c r="BM249" s="177" t="s">
        <v>316</v>
      </c>
    </row>
    <row r="250" s="13" customFormat="1">
      <c r="A250" s="13"/>
      <c r="B250" s="179"/>
      <c r="C250" s="13"/>
      <c r="D250" s="180" t="s">
        <v>134</v>
      </c>
      <c r="E250" s="181" t="s">
        <v>1</v>
      </c>
      <c r="F250" s="182" t="s">
        <v>317</v>
      </c>
      <c r="G250" s="13"/>
      <c r="H250" s="183">
        <v>4</v>
      </c>
      <c r="I250" s="13"/>
      <c r="J250" s="13"/>
      <c r="K250" s="13"/>
      <c r="L250" s="179"/>
      <c r="M250" s="184"/>
      <c r="N250" s="185"/>
      <c r="O250" s="185"/>
      <c r="P250" s="185"/>
      <c r="Q250" s="185"/>
      <c r="R250" s="185"/>
      <c r="S250" s="185"/>
      <c r="T250" s="18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1" t="s">
        <v>134</v>
      </c>
      <c r="AU250" s="181" t="s">
        <v>82</v>
      </c>
      <c r="AV250" s="13" t="s">
        <v>82</v>
      </c>
      <c r="AW250" s="13" t="s">
        <v>30</v>
      </c>
      <c r="AX250" s="13" t="s">
        <v>78</v>
      </c>
      <c r="AY250" s="181" t="s">
        <v>126</v>
      </c>
    </row>
    <row r="251" s="2" customFormat="1" ht="24.15" customHeight="1">
      <c r="A251" s="32"/>
      <c r="B251" s="165"/>
      <c r="C251" s="166" t="s">
        <v>318</v>
      </c>
      <c r="D251" s="166" t="s">
        <v>128</v>
      </c>
      <c r="E251" s="167" t="s">
        <v>319</v>
      </c>
      <c r="F251" s="168" t="s">
        <v>320</v>
      </c>
      <c r="G251" s="169" t="s">
        <v>198</v>
      </c>
      <c r="H251" s="170">
        <v>360</v>
      </c>
      <c r="I251" s="171">
        <v>2.5899999999999999</v>
      </c>
      <c r="J251" s="171">
        <f>ROUND(I251*H251,2)</f>
        <v>932.39999999999998</v>
      </c>
      <c r="K251" s="172"/>
      <c r="L251" s="33"/>
      <c r="M251" s="173" t="s">
        <v>1</v>
      </c>
      <c r="N251" s="174" t="s">
        <v>38</v>
      </c>
      <c r="O251" s="175">
        <v>0</v>
      </c>
      <c r="P251" s="175">
        <f>O251*H251</f>
        <v>0</v>
      </c>
      <c r="Q251" s="175">
        <v>0</v>
      </c>
      <c r="R251" s="175">
        <f>Q251*H251</f>
        <v>0</v>
      </c>
      <c r="S251" s="175">
        <v>0</v>
      </c>
      <c r="T251" s="17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7" t="s">
        <v>132</v>
      </c>
      <c r="AT251" s="177" t="s">
        <v>128</v>
      </c>
      <c r="AU251" s="177" t="s">
        <v>82</v>
      </c>
      <c r="AY251" s="19" t="s">
        <v>126</v>
      </c>
      <c r="BE251" s="178">
        <f>IF(N251="základní",J251,0)</f>
        <v>932.39999999999998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19" t="s">
        <v>78</v>
      </c>
      <c r="BK251" s="178">
        <f>ROUND(I251*H251,2)</f>
        <v>932.39999999999998</v>
      </c>
      <c r="BL251" s="19" t="s">
        <v>132</v>
      </c>
      <c r="BM251" s="177" t="s">
        <v>321</v>
      </c>
    </row>
    <row r="252" s="13" customFormat="1">
      <c r="A252" s="13"/>
      <c r="B252" s="179"/>
      <c r="C252" s="13"/>
      <c r="D252" s="180" t="s">
        <v>134</v>
      </c>
      <c r="E252" s="181" t="s">
        <v>1</v>
      </c>
      <c r="F252" s="182" t="s">
        <v>322</v>
      </c>
      <c r="G252" s="13"/>
      <c r="H252" s="183">
        <v>360</v>
      </c>
      <c r="I252" s="13"/>
      <c r="J252" s="13"/>
      <c r="K252" s="13"/>
      <c r="L252" s="179"/>
      <c r="M252" s="184"/>
      <c r="N252" s="185"/>
      <c r="O252" s="185"/>
      <c r="P252" s="185"/>
      <c r="Q252" s="185"/>
      <c r="R252" s="185"/>
      <c r="S252" s="185"/>
      <c r="T252" s="18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1" t="s">
        <v>134</v>
      </c>
      <c r="AU252" s="181" t="s">
        <v>82</v>
      </c>
      <c r="AV252" s="13" t="s">
        <v>82</v>
      </c>
      <c r="AW252" s="13" t="s">
        <v>30</v>
      </c>
      <c r="AX252" s="13" t="s">
        <v>78</v>
      </c>
      <c r="AY252" s="181" t="s">
        <v>126</v>
      </c>
    </row>
    <row r="253" s="2" customFormat="1" ht="16.5" customHeight="1">
      <c r="A253" s="32"/>
      <c r="B253" s="165"/>
      <c r="C253" s="166" t="s">
        <v>323</v>
      </c>
      <c r="D253" s="166" t="s">
        <v>128</v>
      </c>
      <c r="E253" s="167" t="s">
        <v>324</v>
      </c>
      <c r="F253" s="168" t="s">
        <v>325</v>
      </c>
      <c r="G253" s="169" t="s">
        <v>198</v>
      </c>
      <c r="H253" s="170">
        <v>4</v>
      </c>
      <c r="I253" s="171">
        <v>91.700000000000003</v>
      </c>
      <c r="J253" s="171">
        <f>ROUND(I253*H253,2)</f>
        <v>366.80000000000001</v>
      </c>
      <c r="K253" s="172"/>
      <c r="L253" s="33"/>
      <c r="M253" s="173" t="s">
        <v>1</v>
      </c>
      <c r="N253" s="174" t="s">
        <v>38</v>
      </c>
      <c r="O253" s="175">
        <v>0.192</v>
      </c>
      <c r="P253" s="175">
        <f>O253*H253</f>
        <v>0.76800000000000002</v>
      </c>
      <c r="Q253" s="175">
        <v>0</v>
      </c>
      <c r="R253" s="175">
        <f>Q253*H253</f>
        <v>0</v>
      </c>
      <c r="S253" s="175">
        <v>0</v>
      </c>
      <c r="T253" s="17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7" t="s">
        <v>132</v>
      </c>
      <c r="AT253" s="177" t="s">
        <v>128</v>
      </c>
      <c r="AU253" s="177" t="s">
        <v>82</v>
      </c>
      <c r="AY253" s="19" t="s">
        <v>126</v>
      </c>
      <c r="BE253" s="178">
        <f>IF(N253="základní",J253,0)</f>
        <v>366.80000000000001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19" t="s">
        <v>78</v>
      </c>
      <c r="BK253" s="178">
        <f>ROUND(I253*H253,2)</f>
        <v>366.80000000000001</v>
      </c>
      <c r="BL253" s="19" t="s">
        <v>132</v>
      </c>
      <c r="BM253" s="177" t="s">
        <v>326</v>
      </c>
    </row>
    <row r="254" s="2" customFormat="1" ht="33" customHeight="1">
      <c r="A254" s="32"/>
      <c r="B254" s="165"/>
      <c r="C254" s="166" t="s">
        <v>327</v>
      </c>
      <c r="D254" s="166" t="s">
        <v>128</v>
      </c>
      <c r="E254" s="167" t="s">
        <v>328</v>
      </c>
      <c r="F254" s="168" t="s">
        <v>329</v>
      </c>
      <c r="G254" s="169" t="s">
        <v>236</v>
      </c>
      <c r="H254" s="170">
        <v>1</v>
      </c>
      <c r="I254" s="171">
        <v>3690</v>
      </c>
      <c r="J254" s="171">
        <f>ROUND(I254*H254,2)</f>
        <v>3690</v>
      </c>
      <c r="K254" s="172"/>
      <c r="L254" s="33"/>
      <c r="M254" s="173" t="s">
        <v>1</v>
      </c>
      <c r="N254" s="174" t="s">
        <v>38</v>
      </c>
      <c r="O254" s="175">
        <v>8.0419999999999998</v>
      </c>
      <c r="P254" s="175">
        <f>O254*H254</f>
        <v>8.0419999999999998</v>
      </c>
      <c r="Q254" s="175">
        <v>0</v>
      </c>
      <c r="R254" s="175">
        <f>Q254*H254</f>
        <v>0</v>
      </c>
      <c r="S254" s="175">
        <v>0</v>
      </c>
      <c r="T254" s="17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7" t="s">
        <v>132</v>
      </c>
      <c r="AT254" s="177" t="s">
        <v>128</v>
      </c>
      <c r="AU254" s="177" t="s">
        <v>82</v>
      </c>
      <c r="AY254" s="19" t="s">
        <v>126</v>
      </c>
      <c r="BE254" s="178">
        <f>IF(N254="základní",J254,0)</f>
        <v>3690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19" t="s">
        <v>78</v>
      </c>
      <c r="BK254" s="178">
        <f>ROUND(I254*H254,2)</f>
        <v>3690</v>
      </c>
      <c r="BL254" s="19" t="s">
        <v>132</v>
      </c>
      <c r="BM254" s="177" t="s">
        <v>330</v>
      </c>
    </row>
    <row r="255" s="2" customFormat="1" ht="33" customHeight="1">
      <c r="A255" s="32"/>
      <c r="B255" s="165"/>
      <c r="C255" s="166" t="s">
        <v>331</v>
      </c>
      <c r="D255" s="166" t="s">
        <v>128</v>
      </c>
      <c r="E255" s="167" t="s">
        <v>332</v>
      </c>
      <c r="F255" s="168" t="s">
        <v>333</v>
      </c>
      <c r="G255" s="169" t="s">
        <v>236</v>
      </c>
      <c r="H255" s="170">
        <v>30</v>
      </c>
      <c r="I255" s="171">
        <v>575</v>
      </c>
      <c r="J255" s="171">
        <f>ROUND(I255*H255,2)</f>
        <v>17250</v>
      </c>
      <c r="K255" s="172"/>
      <c r="L255" s="33"/>
      <c r="M255" s="173" t="s">
        <v>1</v>
      </c>
      <c r="N255" s="174" t="s">
        <v>38</v>
      </c>
      <c r="O255" s="175">
        <v>0</v>
      </c>
      <c r="P255" s="175">
        <f>O255*H255</f>
        <v>0</v>
      </c>
      <c r="Q255" s="175">
        <v>0</v>
      </c>
      <c r="R255" s="175">
        <f>Q255*H255</f>
        <v>0</v>
      </c>
      <c r="S255" s="175">
        <v>0</v>
      </c>
      <c r="T255" s="17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7" t="s">
        <v>132</v>
      </c>
      <c r="AT255" s="177" t="s">
        <v>128</v>
      </c>
      <c r="AU255" s="177" t="s">
        <v>82</v>
      </c>
      <c r="AY255" s="19" t="s">
        <v>126</v>
      </c>
      <c r="BE255" s="178">
        <f>IF(N255="základní",J255,0)</f>
        <v>17250</v>
      </c>
      <c r="BF255" s="178">
        <f>IF(N255="snížená",J255,0)</f>
        <v>0</v>
      </c>
      <c r="BG255" s="178">
        <f>IF(N255="zákl. přenesená",J255,0)</f>
        <v>0</v>
      </c>
      <c r="BH255" s="178">
        <f>IF(N255="sníž. přenesená",J255,0)</f>
        <v>0</v>
      </c>
      <c r="BI255" s="178">
        <f>IF(N255="nulová",J255,0)</f>
        <v>0</v>
      </c>
      <c r="BJ255" s="19" t="s">
        <v>78</v>
      </c>
      <c r="BK255" s="178">
        <f>ROUND(I255*H255,2)</f>
        <v>17250</v>
      </c>
      <c r="BL255" s="19" t="s">
        <v>132</v>
      </c>
      <c r="BM255" s="177" t="s">
        <v>334</v>
      </c>
    </row>
    <row r="256" s="2" customFormat="1" ht="33" customHeight="1">
      <c r="A256" s="32"/>
      <c r="B256" s="165"/>
      <c r="C256" s="166" t="s">
        <v>335</v>
      </c>
      <c r="D256" s="166" t="s">
        <v>128</v>
      </c>
      <c r="E256" s="167" t="s">
        <v>336</v>
      </c>
      <c r="F256" s="168" t="s">
        <v>337</v>
      </c>
      <c r="G256" s="169" t="s">
        <v>236</v>
      </c>
      <c r="H256" s="170">
        <v>1</v>
      </c>
      <c r="I256" s="171">
        <v>2770</v>
      </c>
      <c r="J256" s="171">
        <f>ROUND(I256*H256,2)</f>
        <v>2770</v>
      </c>
      <c r="K256" s="172"/>
      <c r="L256" s="33"/>
      <c r="M256" s="173" t="s">
        <v>1</v>
      </c>
      <c r="N256" s="174" t="s">
        <v>38</v>
      </c>
      <c r="O256" s="175">
        <v>6.0609999999999999</v>
      </c>
      <c r="P256" s="175">
        <f>O256*H256</f>
        <v>6.0609999999999999</v>
      </c>
      <c r="Q256" s="175">
        <v>0</v>
      </c>
      <c r="R256" s="175">
        <f>Q256*H256</f>
        <v>0</v>
      </c>
      <c r="S256" s="175">
        <v>0</v>
      </c>
      <c r="T256" s="17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7" t="s">
        <v>132</v>
      </c>
      <c r="AT256" s="177" t="s">
        <v>128</v>
      </c>
      <c r="AU256" s="177" t="s">
        <v>82</v>
      </c>
      <c r="AY256" s="19" t="s">
        <v>126</v>
      </c>
      <c r="BE256" s="178">
        <f>IF(N256="základní",J256,0)</f>
        <v>2770</v>
      </c>
      <c r="BF256" s="178">
        <f>IF(N256="snížená",J256,0)</f>
        <v>0</v>
      </c>
      <c r="BG256" s="178">
        <f>IF(N256="zákl. přenesená",J256,0)</f>
        <v>0</v>
      </c>
      <c r="BH256" s="178">
        <f>IF(N256="sníž. přenesená",J256,0)</f>
        <v>0</v>
      </c>
      <c r="BI256" s="178">
        <f>IF(N256="nulová",J256,0)</f>
        <v>0</v>
      </c>
      <c r="BJ256" s="19" t="s">
        <v>78</v>
      </c>
      <c r="BK256" s="178">
        <f>ROUND(I256*H256,2)</f>
        <v>2770</v>
      </c>
      <c r="BL256" s="19" t="s">
        <v>132</v>
      </c>
      <c r="BM256" s="177" t="s">
        <v>338</v>
      </c>
    </row>
    <row r="257" s="2" customFormat="1" ht="24.15" customHeight="1">
      <c r="A257" s="32"/>
      <c r="B257" s="165"/>
      <c r="C257" s="166" t="s">
        <v>339</v>
      </c>
      <c r="D257" s="166" t="s">
        <v>128</v>
      </c>
      <c r="E257" s="167" t="s">
        <v>340</v>
      </c>
      <c r="F257" s="168" t="s">
        <v>341</v>
      </c>
      <c r="G257" s="169" t="s">
        <v>236</v>
      </c>
      <c r="H257" s="170">
        <v>1</v>
      </c>
      <c r="I257" s="171">
        <v>10100</v>
      </c>
      <c r="J257" s="171">
        <f>ROUND(I257*H257,2)</f>
        <v>10100</v>
      </c>
      <c r="K257" s="172"/>
      <c r="L257" s="33"/>
      <c r="M257" s="173" t="s">
        <v>1</v>
      </c>
      <c r="N257" s="174" t="s">
        <v>38</v>
      </c>
      <c r="O257" s="175">
        <v>22.09</v>
      </c>
      <c r="P257" s="175">
        <f>O257*H257</f>
        <v>22.09</v>
      </c>
      <c r="Q257" s="175">
        <v>0</v>
      </c>
      <c r="R257" s="175">
        <f>Q257*H257</f>
        <v>0</v>
      </c>
      <c r="S257" s="175">
        <v>0</v>
      </c>
      <c r="T257" s="17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7" t="s">
        <v>132</v>
      </c>
      <c r="AT257" s="177" t="s">
        <v>128</v>
      </c>
      <c r="AU257" s="177" t="s">
        <v>82</v>
      </c>
      <c r="AY257" s="19" t="s">
        <v>126</v>
      </c>
      <c r="BE257" s="178">
        <f>IF(N257="základní",J257,0)</f>
        <v>10100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19" t="s">
        <v>78</v>
      </c>
      <c r="BK257" s="178">
        <f>ROUND(I257*H257,2)</f>
        <v>10100</v>
      </c>
      <c r="BL257" s="19" t="s">
        <v>132</v>
      </c>
      <c r="BM257" s="177" t="s">
        <v>342</v>
      </c>
    </row>
    <row r="258" s="13" customFormat="1">
      <c r="A258" s="13"/>
      <c r="B258" s="179"/>
      <c r="C258" s="13"/>
      <c r="D258" s="180" t="s">
        <v>134</v>
      </c>
      <c r="E258" s="181" t="s">
        <v>1</v>
      </c>
      <c r="F258" s="182" t="s">
        <v>343</v>
      </c>
      <c r="G258" s="13"/>
      <c r="H258" s="183">
        <v>1</v>
      </c>
      <c r="I258" s="13"/>
      <c r="J258" s="13"/>
      <c r="K258" s="13"/>
      <c r="L258" s="179"/>
      <c r="M258" s="184"/>
      <c r="N258" s="185"/>
      <c r="O258" s="185"/>
      <c r="P258" s="185"/>
      <c r="Q258" s="185"/>
      <c r="R258" s="185"/>
      <c r="S258" s="185"/>
      <c r="T258" s="18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1" t="s">
        <v>134</v>
      </c>
      <c r="AU258" s="181" t="s">
        <v>82</v>
      </c>
      <c r="AV258" s="13" t="s">
        <v>82</v>
      </c>
      <c r="AW258" s="13" t="s">
        <v>30</v>
      </c>
      <c r="AX258" s="13" t="s">
        <v>78</v>
      </c>
      <c r="AY258" s="181" t="s">
        <v>126</v>
      </c>
    </row>
    <row r="259" s="2" customFormat="1" ht="33" customHeight="1">
      <c r="A259" s="32"/>
      <c r="B259" s="165"/>
      <c r="C259" s="166" t="s">
        <v>344</v>
      </c>
      <c r="D259" s="166" t="s">
        <v>128</v>
      </c>
      <c r="E259" s="167" t="s">
        <v>345</v>
      </c>
      <c r="F259" s="168" t="s">
        <v>346</v>
      </c>
      <c r="G259" s="169" t="s">
        <v>236</v>
      </c>
      <c r="H259" s="170">
        <v>60</v>
      </c>
      <c r="I259" s="171">
        <v>1140</v>
      </c>
      <c r="J259" s="171">
        <f>ROUND(I259*H259,2)</f>
        <v>68400</v>
      </c>
      <c r="K259" s="172"/>
      <c r="L259" s="33"/>
      <c r="M259" s="173" t="s">
        <v>1</v>
      </c>
      <c r="N259" s="174" t="s">
        <v>38</v>
      </c>
      <c r="O259" s="175">
        <v>0</v>
      </c>
      <c r="P259" s="175">
        <f>O259*H259</f>
        <v>0</v>
      </c>
      <c r="Q259" s="175">
        <v>0</v>
      </c>
      <c r="R259" s="175">
        <f>Q259*H259</f>
        <v>0</v>
      </c>
      <c r="S259" s="175">
        <v>0</v>
      </c>
      <c r="T259" s="17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7" t="s">
        <v>132</v>
      </c>
      <c r="AT259" s="177" t="s">
        <v>128</v>
      </c>
      <c r="AU259" s="177" t="s">
        <v>82</v>
      </c>
      <c r="AY259" s="19" t="s">
        <v>126</v>
      </c>
      <c r="BE259" s="178">
        <f>IF(N259="základní",J259,0)</f>
        <v>68400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19" t="s">
        <v>78</v>
      </c>
      <c r="BK259" s="178">
        <f>ROUND(I259*H259,2)</f>
        <v>68400</v>
      </c>
      <c r="BL259" s="19" t="s">
        <v>132</v>
      </c>
      <c r="BM259" s="177" t="s">
        <v>347</v>
      </c>
    </row>
    <row r="260" s="13" customFormat="1">
      <c r="A260" s="13"/>
      <c r="B260" s="179"/>
      <c r="C260" s="13"/>
      <c r="D260" s="180" t="s">
        <v>134</v>
      </c>
      <c r="E260" s="181" t="s">
        <v>1</v>
      </c>
      <c r="F260" s="182" t="s">
        <v>348</v>
      </c>
      <c r="G260" s="13"/>
      <c r="H260" s="183">
        <v>60</v>
      </c>
      <c r="I260" s="13"/>
      <c r="J260" s="13"/>
      <c r="K260" s="13"/>
      <c r="L260" s="179"/>
      <c r="M260" s="184"/>
      <c r="N260" s="185"/>
      <c r="O260" s="185"/>
      <c r="P260" s="185"/>
      <c r="Q260" s="185"/>
      <c r="R260" s="185"/>
      <c r="S260" s="185"/>
      <c r="T260" s="18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1" t="s">
        <v>134</v>
      </c>
      <c r="AU260" s="181" t="s">
        <v>82</v>
      </c>
      <c r="AV260" s="13" t="s">
        <v>82</v>
      </c>
      <c r="AW260" s="13" t="s">
        <v>30</v>
      </c>
      <c r="AX260" s="13" t="s">
        <v>78</v>
      </c>
      <c r="AY260" s="181" t="s">
        <v>126</v>
      </c>
    </row>
    <row r="261" s="2" customFormat="1" ht="33" customHeight="1">
      <c r="A261" s="32"/>
      <c r="B261" s="165"/>
      <c r="C261" s="166" t="s">
        <v>349</v>
      </c>
      <c r="D261" s="166" t="s">
        <v>128</v>
      </c>
      <c r="E261" s="167" t="s">
        <v>350</v>
      </c>
      <c r="F261" s="168" t="s">
        <v>351</v>
      </c>
      <c r="G261" s="169" t="s">
        <v>236</v>
      </c>
      <c r="H261" s="170">
        <v>1</v>
      </c>
      <c r="I261" s="171">
        <v>8760</v>
      </c>
      <c r="J261" s="171">
        <f>ROUND(I261*H261,2)</f>
        <v>8760</v>
      </c>
      <c r="K261" s="172"/>
      <c r="L261" s="33"/>
      <c r="M261" s="173" t="s">
        <v>1</v>
      </c>
      <c r="N261" s="174" t="s">
        <v>38</v>
      </c>
      <c r="O261" s="175">
        <v>19.202999999999999</v>
      </c>
      <c r="P261" s="175">
        <f>O261*H261</f>
        <v>19.202999999999999</v>
      </c>
      <c r="Q261" s="175">
        <v>0</v>
      </c>
      <c r="R261" s="175">
        <f>Q261*H261</f>
        <v>0</v>
      </c>
      <c r="S261" s="175">
        <v>0</v>
      </c>
      <c r="T261" s="17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7" t="s">
        <v>132</v>
      </c>
      <c r="AT261" s="177" t="s">
        <v>128</v>
      </c>
      <c r="AU261" s="177" t="s">
        <v>82</v>
      </c>
      <c r="AY261" s="19" t="s">
        <v>126</v>
      </c>
      <c r="BE261" s="178">
        <f>IF(N261="základní",J261,0)</f>
        <v>8760</v>
      </c>
      <c r="BF261" s="178">
        <f>IF(N261="snížená",J261,0)</f>
        <v>0</v>
      </c>
      <c r="BG261" s="178">
        <f>IF(N261="zákl. přenesená",J261,0)</f>
        <v>0</v>
      </c>
      <c r="BH261" s="178">
        <f>IF(N261="sníž. přenesená",J261,0)</f>
        <v>0</v>
      </c>
      <c r="BI261" s="178">
        <f>IF(N261="nulová",J261,0)</f>
        <v>0</v>
      </c>
      <c r="BJ261" s="19" t="s">
        <v>78</v>
      </c>
      <c r="BK261" s="178">
        <f>ROUND(I261*H261,2)</f>
        <v>8760</v>
      </c>
      <c r="BL261" s="19" t="s">
        <v>132</v>
      </c>
      <c r="BM261" s="177" t="s">
        <v>352</v>
      </c>
    </row>
    <row r="262" s="2" customFormat="1" ht="16.5" customHeight="1">
      <c r="A262" s="32"/>
      <c r="B262" s="165"/>
      <c r="C262" s="166" t="s">
        <v>353</v>
      </c>
      <c r="D262" s="166" t="s">
        <v>128</v>
      </c>
      <c r="E262" s="167" t="s">
        <v>354</v>
      </c>
      <c r="F262" s="168" t="s">
        <v>355</v>
      </c>
      <c r="G262" s="169" t="s">
        <v>198</v>
      </c>
      <c r="H262" s="170">
        <v>15</v>
      </c>
      <c r="I262" s="171">
        <v>867</v>
      </c>
      <c r="J262" s="171">
        <f>ROUND(I262*H262,2)</f>
        <v>13005</v>
      </c>
      <c r="K262" s="172"/>
      <c r="L262" s="33"/>
      <c r="M262" s="173" t="s">
        <v>1</v>
      </c>
      <c r="N262" s="174" t="s">
        <v>38</v>
      </c>
      <c r="O262" s="175">
        <v>0.375</v>
      </c>
      <c r="P262" s="175">
        <f>O262*H262</f>
        <v>5.625</v>
      </c>
      <c r="Q262" s="175">
        <v>0.07467</v>
      </c>
      <c r="R262" s="175">
        <f>Q262*H262</f>
        <v>1.12005</v>
      </c>
      <c r="S262" s="175">
        <v>0</v>
      </c>
      <c r="T262" s="176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7" t="s">
        <v>132</v>
      </c>
      <c r="AT262" s="177" t="s">
        <v>128</v>
      </c>
      <c r="AU262" s="177" t="s">
        <v>82</v>
      </c>
      <c r="AY262" s="19" t="s">
        <v>126</v>
      </c>
      <c r="BE262" s="178">
        <f>IF(N262="základní",J262,0)</f>
        <v>13005</v>
      </c>
      <c r="BF262" s="178">
        <f>IF(N262="snížená",J262,0)</f>
        <v>0</v>
      </c>
      <c r="BG262" s="178">
        <f>IF(N262="zákl. přenesená",J262,0)</f>
        <v>0</v>
      </c>
      <c r="BH262" s="178">
        <f>IF(N262="sníž. přenesená",J262,0)</f>
        <v>0</v>
      </c>
      <c r="BI262" s="178">
        <f>IF(N262="nulová",J262,0)</f>
        <v>0</v>
      </c>
      <c r="BJ262" s="19" t="s">
        <v>78</v>
      </c>
      <c r="BK262" s="178">
        <f>ROUND(I262*H262,2)</f>
        <v>13005</v>
      </c>
      <c r="BL262" s="19" t="s">
        <v>132</v>
      </c>
      <c r="BM262" s="177" t="s">
        <v>356</v>
      </c>
    </row>
    <row r="263" s="2" customFormat="1" ht="16.5" customHeight="1">
      <c r="A263" s="32"/>
      <c r="B263" s="165"/>
      <c r="C263" s="166" t="s">
        <v>357</v>
      </c>
      <c r="D263" s="166" t="s">
        <v>128</v>
      </c>
      <c r="E263" s="167" t="s">
        <v>358</v>
      </c>
      <c r="F263" s="168" t="s">
        <v>359</v>
      </c>
      <c r="G263" s="169" t="s">
        <v>360</v>
      </c>
      <c r="H263" s="170">
        <v>60</v>
      </c>
      <c r="I263" s="171">
        <v>495</v>
      </c>
      <c r="J263" s="171">
        <f>ROUND(I263*H263,2)</f>
        <v>29700</v>
      </c>
      <c r="K263" s="172"/>
      <c r="L263" s="33"/>
      <c r="M263" s="173" t="s">
        <v>1</v>
      </c>
      <c r="N263" s="174" t="s">
        <v>38</v>
      </c>
      <c r="O263" s="175">
        <v>0.375</v>
      </c>
      <c r="P263" s="175">
        <f>O263*H263</f>
        <v>22.5</v>
      </c>
      <c r="Q263" s="175">
        <v>0.07467</v>
      </c>
      <c r="R263" s="175">
        <f>Q263*H263</f>
        <v>4.4802</v>
      </c>
      <c r="S263" s="175">
        <v>0</v>
      </c>
      <c r="T263" s="176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7" t="s">
        <v>132</v>
      </c>
      <c r="AT263" s="177" t="s">
        <v>128</v>
      </c>
      <c r="AU263" s="177" t="s">
        <v>82</v>
      </c>
      <c r="AY263" s="19" t="s">
        <v>126</v>
      </c>
      <c r="BE263" s="178">
        <f>IF(N263="základní",J263,0)</f>
        <v>29700</v>
      </c>
      <c r="BF263" s="178">
        <f>IF(N263="snížená",J263,0)</f>
        <v>0</v>
      </c>
      <c r="BG263" s="178">
        <f>IF(N263="zákl. přenesená",J263,0)</f>
        <v>0</v>
      </c>
      <c r="BH263" s="178">
        <f>IF(N263="sníž. přenesená",J263,0)</f>
        <v>0</v>
      </c>
      <c r="BI263" s="178">
        <f>IF(N263="nulová",J263,0)</f>
        <v>0</v>
      </c>
      <c r="BJ263" s="19" t="s">
        <v>78</v>
      </c>
      <c r="BK263" s="178">
        <f>ROUND(I263*H263,2)</f>
        <v>29700</v>
      </c>
      <c r="BL263" s="19" t="s">
        <v>132</v>
      </c>
      <c r="BM263" s="177" t="s">
        <v>361</v>
      </c>
    </row>
    <row r="264" s="2" customFormat="1" ht="24.15" customHeight="1">
      <c r="A264" s="32"/>
      <c r="B264" s="165"/>
      <c r="C264" s="166" t="s">
        <v>362</v>
      </c>
      <c r="D264" s="166" t="s">
        <v>128</v>
      </c>
      <c r="E264" s="167" t="s">
        <v>363</v>
      </c>
      <c r="F264" s="168" t="s">
        <v>364</v>
      </c>
      <c r="G264" s="169" t="s">
        <v>147</v>
      </c>
      <c r="H264" s="170">
        <v>488</v>
      </c>
      <c r="I264" s="171">
        <v>154</v>
      </c>
      <c r="J264" s="171">
        <f>ROUND(I264*H264,2)</f>
        <v>75152</v>
      </c>
      <c r="K264" s="172"/>
      <c r="L264" s="33"/>
      <c r="M264" s="173" t="s">
        <v>1</v>
      </c>
      <c r="N264" s="174" t="s">
        <v>38</v>
      </c>
      <c r="O264" s="175">
        <v>0.35399999999999998</v>
      </c>
      <c r="P264" s="175">
        <f>O264*H264</f>
        <v>172.75199999999998</v>
      </c>
      <c r="Q264" s="175">
        <v>4.0000000000000003E-05</v>
      </c>
      <c r="R264" s="175">
        <f>Q264*H264</f>
        <v>0.019520000000000003</v>
      </c>
      <c r="S264" s="175">
        <v>0</v>
      </c>
      <c r="T264" s="176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7" t="s">
        <v>132</v>
      </c>
      <c r="AT264" s="177" t="s">
        <v>128</v>
      </c>
      <c r="AU264" s="177" t="s">
        <v>82</v>
      </c>
      <c r="AY264" s="19" t="s">
        <v>126</v>
      </c>
      <c r="BE264" s="178">
        <f>IF(N264="základní",J264,0)</f>
        <v>75152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19" t="s">
        <v>78</v>
      </c>
      <c r="BK264" s="178">
        <f>ROUND(I264*H264,2)</f>
        <v>75152</v>
      </c>
      <c r="BL264" s="19" t="s">
        <v>132</v>
      </c>
      <c r="BM264" s="177" t="s">
        <v>365</v>
      </c>
    </row>
    <row r="265" s="13" customFormat="1">
      <c r="A265" s="13"/>
      <c r="B265" s="179"/>
      <c r="C265" s="13"/>
      <c r="D265" s="180" t="s">
        <v>134</v>
      </c>
      <c r="E265" s="181" t="s">
        <v>1</v>
      </c>
      <c r="F265" s="182" t="s">
        <v>366</v>
      </c>
      <c r="G265" s="13"/>
      <c r="H265" s="183">
        <v>488</v>
      </c>
      <c r="I265" s="13"/>
      <c r="J265" s="13"/>
      <c r="K265" s="13"/>
      <c r="L265" s="179"/>
      <c r="M265" s="184"/>
      <c r="N265" s="185"/>
      <c r="O265" s="185"/>
      <c r="P265" s="185"/>
      <c r="Q265" s="185"/>
      <c r="R265" s="185"/>
      <c r="S265" s="185"/>
      <c r="T265" s="18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1" t="s">
        <v>134</v>
      </c>
      <c r="AU265" s="181" t="s">
        <v>82</v>
      </c>
      <c r="AV265" s="13" t="s">
        <v>82</v>
      </c>
      <c r="AW265" s="13" t="s">
        <v>30</v>
      </c>
      <c r="AX265" s="13" t="s">
        <v>78</v>
      </c>
      <c r="AY265" s="181" t="s">
        <v>126</v>
      </c>
    </row>
    <row r="266" s="2" customFormat="1" ht="16.5" customHeight="1">
      <c r="A266" s="32"/>
      <c r="B266" s="165"/>
      <c r="C266" s="166" t="s">
        <v>367</v>
      </c>
      <c r="D266" s="166" t="s">
        <v>128</v>
      </c>
      <c r="E266" s="167" t="s">
        <v>368</v>
      </c>
      <c r="F266" s="168" t="s">
        <v>369</v>
      </c>
      <c r="G266" s="169" t="s">
        <v>147</v>
      </c>
      <c r="H266" s="170">
        <v>4.2000000000000002</v>
      </c>
      <c r="I266" s="171">
        <v>30.050000000000001</v>
      </c>
      <c r="J266" s="171">
        <f>ROUND(I266*H266,2)</f>
        <v>126.20999999999999</v>
      </c>
      <c r="K266" s="172"/>
      <c r="L266" s="33"/>
      <c r="M266" s="173" t="s">
        <v>1</v>
      </c>
      <c r="N266" s="174" t="s">
        <v>38</v>
      </c>
      <c r="O266" s="175">
        <v>0.014</v>
      </c>
      <c r="P266" s="175">
        <f>O266*H266</f>
        <v>0.058800000000000005</v>
      </c>
      <c r="Q266" s="175">
        <v>0</v>
      </c>
      <c r="R266" s="175">
        <f>Q266*H266</f>
        <v>0</v>
      </c>
      <c r="S266" s="175">
        <v>0</v>
      </c>
      <c r="T266" s="176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7" t="s">
        <v>132</v>
      </c>
      <c r="AT266" s="177" t="s">
        <v>128</v>
      </c>
      <c r="AU266" s="177" t="s">
        <v>82</v>
      </c>
      <c r="AY266" s="19" t="s">
        <v>126</v>
      </c>
      <c r="BE266" s="178">
        <f>IF(N266="základní",J266,0)</f>
        <v>126.20999999999999</v>
      </c>
      <c r="BF266" s="178">
        <f>IF(N266="snížená",J266,0)</f>
        <v>0</v>
      </c>
      <c r="BG266" s="178">
        <f>IF(N266="zákl. přenesená",J266,0)</f>
        <v>0</v>
      </c>
      <c r="BH266" s="178">
        <f>IF(N266="sníž. přenesená",J266,0)</f>
        <v>0</v>
      </c>
      <c r="BI266" s="178">
        <f>IF(N266="nulová",J266,0)</f>
        <v>0</v>
      </c>
      <c r="BJ266" s="19" t="s">
        <v>78</v>
      </c>
      <c r="BK266" s="178">
        <f>ROUND(I266*H266,2)</f>
        <v>126.20999999999999</v>
      </c>
      <c r="BL266" s="19" t="s">
        <v>132</v>
      </c>
      <c r="BM266" s="177" t="s">
        <v>370</v>
      </c>
    </row>
    <row r="267" s="13" customFormat="1">
      <c r="A267" s="13"/>
      <c r="B267" s="179"/>
      <c r="C267" s="13"/>
      <c r="D267" s="180" t="s">
        <v>134</v>
      </c>
      <c r="E267" s="181" t="s">
        <v>1</v>
      </c>
      <c r="F267" s="182" t="s">
        <v>371</v>
      </c>
      <c r="G267" s="13"/>
      <c r="H267" s="183">
        <v>4.2000000000000002</v>
      </c>
      <c r="I267" s="13"/>
      <c r="J267" s="13"/>
      <c r="K267" s="13"/>
      <c r="L267" s="179"/>
      <c r="M267" s="184"/>
      <c r="N267" s="185"/>
      <c r="O267" s="185"/>
      <c r="P267" s="185"/>
      <c r="Q267" s="185"/>
      <c r="R267" s="185"/>
      <c r="S267" s="185"/>
      <c r="T267" s="18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1" t="s">
        <v>134</v>
      </c>
      <c r="AU267" s="181" t="s">
        <v>82</v>
      </c>
      <c r="AV267" s="13" t="s">
        <v>82</v>
      </c>
      <c r="AW267" s="13" t="s">
        <v>30</v>
      </c>
      <c r="AX267" s="13" t="s">
        <v>78</v>
      </c>
      <c r="AY267" s="181" t="s">
        <v>126</v>
      </c>
    </row>
    <row r="268" s="2" customFormat="1" ht="16.5" customHeight="1">
      <c r="A268" s="32"/>
      <c r="B268" s="165"/>
      <c r="C268" s="166" t="s">
        <v>372</v>
      </c>
      <c r="D268" s="166" t="s">
        <v>128</v>
      </c>
      <c r="E268" s="167" t="s">
        <v>373</v>
      </c>
      <c r="F268" s="168" t="s">
        <v>374</v>
      </c>
      <c r="G268" s="169" t="s">
        <v>375</v>
      </c>
      <c r="H268" s="170">
        <v>1</v>
      </c>
      <c r="I268" s="171">
        <v>12000</v>
      </c>
      <c r="J268" s="171">
        <f>ROUND(I268*H268,2)</f>
        <v>12000</v>
      </c>
      <c r="K268" s="172"/>
      <c r="L268" s="33"/>
      <c r="M268" s="173" t="s">
        <v>1</v>
      </c>
      <c r="N268" s="174" t="s">
        <v>38</v>
      </c>
      <c r="O268" s="175">
        <v>0.16300000000000001</v>
      </c>
      <c r="P268" s="175">
        <f>O268*H268</f>
        <v>0.16300000000000001</v>
      </c>
      <c r="Q268" s="175">
        <v>2.0000000000000002E-05</v>
      </c>
      <c r="R268" s="175">
        <f>Q268*H268</f>
        <v>2.0000000000000002E-05</v>
      </c>
      <c r="S268" s="175">
        <v>0</v>
      </c>
      <c r="T268" s="17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7" t="s">
        <v>132</v>
      </c>
      <c r="AT268" s="177" t="s">
        <v>128</v>
      </c>
      <c r="AU268" s="177" t="s">
        <v>82</v>
      </c>
      <c r="AY268" s="19" t="s">
        <v>126</v>
      </c>
      <c r="BE268" s="178">
        <f>IF(N268="základní",J268,0)</f>
        <v>12000</v>
      </c>
      <c r="BF268" s="178">
        <f>IF(N268="snížená",J268,0)</f>
        <v>0</v>
      </c>
      <c r="BG268" s="178">
        <f>IF(N268="zákl. přenesená",J268,0)</f>
        <v>0</v>
      </c>
      <c r="BH268" s="178">
        <f>IF(N268="sníž. přenesená",J268,0)</f>
        <v>0</v>
      </c>
      <c r="BI268" s="178">
        <f>IF(N268="nulová",J268,0)</f>
        <v>0</v>
      </c>
      <c r="BJ268" s="19" t="s">
        <v>78</v>
      </c>
      <c r="BK268" s="178">
        <f>ROUND(I268*H268,2)</f>
        <v>12000</v>
      </c>
      <c r="BL268" s="19" t="s">
        <v>132</v>
      </c>
      <c r="BM268" s="177" t="s">
        <v>376</v>
      </c>
    </row>
    <row r="269" s="2" customFormat="1" ht="21.75" customHeight="1">
      <c r="A269" s="32"/>
      <c r="B269" s="165"/>
      <c r="C269" s="166" t="s">
        <v>377</v>
      </c>
      <c r="D269" s="166" t="s">
        <v>128</v>
      </c>
      <c r="E269" s="167" t="s">
        <v>378</v>
      </c>
      <c r="F269" s="168" t="s">
        <v>379</v>
      </c>
      <c r="G269" s="169" t="s">
        <v>147</v>
      </c>
      <c r="H269" s="170">
        <v>7.9980000000000002</v>
      </c>
      <c r="I269" s="171">
        <v>150</v>
      </c>
      <c r="J269" s="171">
        <f>ROUND(I269*H269,2)</f>
        <v>1199.7000000000001</v>
      </c>
      <c r="K269" s="172"/>
      <c r="L269" s="33"/>
      <c r="M269" s="173" t="s">
        <v>1</v>
      </c>
      <c r="N269" s="174" t="s">
        <v>38</v>
      </c>
      <c r="O269" s="175">
        <v>0.28399999999999997</v>
      </c>
      <c r="P269" s="175">
        <f>O269*H269</f>
        <v>2.2714319999999999</v>
      </c>
      <c r="Q269" s="175">
        <v>0</v>
      </c>
      <c r="R269" s="175">
        <f>Q269*H269</f>
        <v>0</v>
      </c>
      <c r="S269" s="175">
        <v>0.26100000000000001</v>
      </c>
      <c r="T269" s="176">
        <f>S269*H269</f>
        <v>2.0874779999999999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7" t="s">
        <v>132</v>
      </c>
      <c r="AT269" s="177" t="s">
        <v>128</v>
      </c>
      <c r="AU269" s="177" t="s">
        <v>82</v>
      </c>
      <c r="AY269" s="19" t="s">
        <v>126</v>
      </c>
      <c r="BE269" s="178">
        <f>IF(N269="základní",J269,0)</f>
        <v>1199.7000000000001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19" t="s">
        <v>78</v>
      </c>
      <c r="BK269" s="178">
        <f>ROUND(I269*H269,2)</f>
        <v>1199.7000000000001</v>
      </c>
      <c r="BL269" s="19" t="s">
        <v>132</v>
      </c>
      <c r="BM269" s="177" t="s">
        <v>380</v>
      </c>
    </row>
    <row r="270" s="13" customFormat="1">
      <c r="A270" s="13"/>
      <c r="B270" s="179"/>
      <c r="C270" s="13"/>
      <c r="D270" s="180" t="s">
        <v>134</v>
      </c>
      <c r="E270" s="181" t="s">
        <v>1</v>
      </c>
      <c r="F270" s="182" t="s">
        <v>381</v>
      </c>
      <c r="G270" s="13"/>
      <c r="H270" s="183">
        <v>3.0630000000000002</v>
      </c>
      <c r="I270" s="13"/>
      <c r="J270" s="13"/>
      <c r="K270" s="13"/>
      <c r="L270" s="179"/>
      <c r="M270" s="184"/>
      <c r="N270" s="185"/>
      <c r="O270" s="185"/>
      <c r="P270" s="185"/>
      <c r="Q270" s="185"/>
      <c r="R270" s="185"/>
      <c r="S270" s="185"/>
      <c r="T270" s="18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1" t="s">
        <v>134</v>
      </c>
      <c r="AU270" s="181" t="s">
        <v>82</v>
      </c>
      <c r="AV270" s="13" t="s">
        <v>82</v>
      </c>
      <c r="AW270" s="13" t="s">
        <v>30</v>
      </c>
      <c r="AX270" s="13" t="s">
        <v>73</v>
      </c>
      <c r="AY270" s="181" t="s">
        <v>126</v>
      </c>
    </row>
    <row r="271" s="13" customFormat="1">
      <c r="A271" s="13"/>
      <c r="B271" s="179"/>
      <c r="C271" s="13"/>
      <c r="D271" s="180" t="s">
        <v>134</v>
      </c>
      <c r="E271" s="181" t="s">
        <v>1</v>
      </c>
      <c r="F271" s="182" t="s">
        <v>382</v>
      </c>
      <c r="G271" s="13"/>
      <c r="H271" s="183">
        <v>2.4180000000000001</v>
      </c>
      <c r="I271" s="13"/>
      <c r="J271" s="13"/>
      <c r="K271" s="13"/>
      <c r="L271" s="179"/>
      <c r="M271" s="184"/>
      <c r="N271" s="185"/>
      <c r="O271" s="185"/>
      <c r="P271" s="185"/>
      <c r="Q271" s="185"/>
      <c r="R271" s="185"/>
      <c r="S271" s="185"/>
      <c r="T271" s="18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1" t="s">
        <v>134</v>
      </c>
      <c r="AU271" s="181" t="s">
        <v>82</v>
      </c>
      <c r="AV271" s="13" t="s">
        <v>82</v>
      </c>
      <c r="AW271" s="13" t="s">
        <v>30</v>
      </c>
      <c r="AX271" s="13" t="s">
        <v>73</v>
      </c>
      <c r="AY271" s="181" t="s">
        <v>126</v>
      </c>
    </row>
    <row r="272" s="13" customFormat="1">
      <c r="A272" s="13"/>
      <c r="B272" s="179"/>
      <c r="C272" s="13"/>
      <c r="D272" s="180" t="s">
        <v>134</v>
      </c>
      <c r="E272" s="181" t="s">
        <v>1</v>
      </c>
      <c r="F272" s="182" t="s">
        <v>383</v>
      </c>
      <c r="G272" s="13"/>
      <c r="H272" s="183">
        <v>2.5169999999999999</v>
      </c>
      <c r="I272" s="13"/>
      <c r="J272" s="13"/>
      <c r="K272" s="13"/>
      <c r="L272" s="179"/>
      <c r="M272" s="184"/>
      <c r="N272" s="185"/>
      <c r="O272" s="185"/>
      <c r="P272" s="185"/>
      <c r="Q272" s="185"/>
      <c r="R272" s="185"/>
      <c r="S272" s="185"/>
      <c r="T272" s="18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1" t="s">
        <v>134</v>
      </c>
      <c r="AU272" s="181" t="s">
        <v>82</v>
      </c>
      <c r="AV272" s="13" t="s">
        <v>82</v>
      </c>
      <c r="AW272" s="13" t="s">
        <v>30</v>
      </c>
      <c r="AX272" s="13" t="s">
        <v>73</v>
      </c>
      <c r="AY272" s="181" t="s">
        <v>126</v>
      </c>
    </row>
    <row r="273" s="15" customFormat="1">
      <c r="A273" s="15"/>
      <c r="B273" s="193"/>
      <c r="C273" s="15"/>
      <c r="D273" s="180" t="s">
        <v>134</v>
      </c>
      <c r="E273" s="194" t="s">
        <v>1</v>
      </c>
      <c r="F273" s="195" t="s">
        <v>143</v>
      </c>
      <c r="G273" s="15"/>
      <c r="H273" s="196">
        <v>7.9980000000000002</v>
      </c>
      <c r="I273" s="15"/>
      <c r="J273" s="15"/>
      <c r="K273" s="15"/>
      <c r="L273" s="193"/>
      <c r="M273" s="197"/>
      <c r="N273" s="198"/>
      <c r="O273" s="198"/>
      <c r="P273" s="198"/>
      <c r="Q273" s="198"/>
      <c r="R273" s="198"/>
      <c r="S273" s="198"/>
      <c r="T273" s="19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194" t="s">
        <v>134</v>
      </c>
      <c r="AU273" s="194" t="s">
        <v>82</v>
      </c>
      <c r="AV273" s="15" t="s">
        <v>132</v>
      </c>
      <c r="AW273" s="15" t="s">
        <v>30</v>
      </c>
      <c r="AX273" s="15" t="s">
        <v>78</v>
      </c>
      <c r="AY273" s="194" t="s">
        <v>126</v>
      </c>
    </row>
    <row r="274" s="2" customFormat="1" ht="24.15" customHeight="1">
      <c r="A274" s="32"/>
      <c r="B274" s="165"/>
      <c r="C274" s="166" t="s">
        <v>384</v>
      </c>
      <c r="D274" s="166" t="s">
        <v>128</v>
      </c>
      <c r="E274" s="167" t="s">
        <v>385</v>
      </c>
      <c r="F274" s="168" t="s">
        <v>386</v>
      </c>
      <c r="G274" s="169" t="s">
        <v>147</v>
      </c>
      <c r="H274" s="170">
        <v>5.6699999999999999</v>
      </c>
      <c r="I274" s="171">
        <v>264</v>
      </c>
      <c r="J274" s="171">
        <f>ROUND(I274*H274,2)</f>
        <v>1496.8800000000001</v>
      </c>
      <c r="K274" s="172"/>
      <c r="L274" s="33"/>
      <c r="M274" s="173" t="s">
        <v>1</v>
      </c>
      <c r="N274" s="174" t="s">
        <v>38</v>
      </c>
      <c r="O274" s="175">
        <v>0.64300000000000002</v>
      </c>
      <c r="P274" s="175">
        <f>O274*H274</f>
        <v>3.64581</v>
      </c>
      <c r="Q274" s="175">
        <v>0</v>
      </c>
      <c r="R274" s="175">
        <f>Q274*H274</f>
        <v>0</v>
      </c>
      <c r="S274" s="175">
        <v>0.074999999999999997</v>
      </c>
      <c r="T274" s="176">
        <f>S274*H274</f>
        <v>0.42524999999999996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7" t="s">
        <v>132</v>
      </c>
      <c r="AT274" s="177" t="s">
        <v>128</v>
      </c>
      <c r="AU274" s="177" t="s">
        <v>82</v>
      </c>
      <c r="AY274" s="19" t="s">
        <v>126</v>
      </c>
      <c r="BE274" s="178">
        <f>IF(N274="základní",J274,0)</f>
        <v>1496.8800000000001</v>
      </c>
      <c r="BF274" s="178">
        <f>IF(N274="snížená",J274,0)</f>
        <v>0</v>
      </c>
      <c r="BG274" s="178">
        <f>IF(N274="zákl. přenesená",J274,0)</f>
        <v>0</v>
      </c>
      <c r="BH274" s="178">
        <f>IF(N274="sníž. přenesená",J274,0)</f>
        <v>0</v>
      </c>
      <c r="BI274" s="178">
        <f>IF(N274="nulová",J274,0)</f>
        <v>0</v>
      </c>
      <c r="BJ274" s="19" t="s">
        <v>78</v>
      </c>
      <c r="BK274" s="178">
        <f>ROUND(I274*H274,2)</f>
        <v>1496.8800000000001</v>
      </c>
      <c r="BL274" s="19" t="s">
        <v>132</v>
      </c>
      <c r="BM274" s="177" t="s">
        <v>387</v>
      </c>
    </row>
    <row r="275" s="13" customFormat="1">
      <c r="A275" s="13"/>
      <c r="B275" s="179"/>
      <c r="C275" s="13"/>
      <c r="D275" s="180" t="s">
        <v>134</v>
      </c>
      <c r="E275" s="181" t="s">
        <v>1</v>
      </c>
      <c r="F275" s="182" t="s">
        <v>388</v>
      </c>
      <c r="G275" s="13"/>
      <c r="H275" s="183">
        <v>5.6699999999999999</v>
      </c>
      <c r="I275" s="13"/>
      <c r="J275" s="13"/>
      <c r="K275" s="13"/>
      <c r="L275" s="179"/>
      <c r="M275" s="184"/>
      <c r="N275" s="185"/>
      <c r="O275" s="185"/>
      <c r="P275" s="185"/>
      <c r="Q275" s="185"/>
      <c r="R275" s="185"/>
      <c r="S275" s="185"/>
      <c r="T275" s="18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1" t="s">
        <v>134</v>
      </c>
      <c r="AU275" s="181" t="s">
        <v>82</v>
      </c>
      <c r="AV275" s="13" t="s">
        <v>82</v>
      </c>
      <c r="AW275" s="13" t="s">
        <v>30</v>
      </c>
      <c r="AX275" s="13" t="s">
        <v>78</v>
      </c>
      <c r="AY275" s="181" t="s">
        <v>126</v>
      </c>
    </row>
    <row r="276" s="2" customFormat="1" ht="24.15" customHeight="1">
      <c r="A276" s="32"/>
      <c r="B276" s="165"/>
      <c r="C276" s="166" t="s">
        <v>389</v>
      </c>
      <c r="D276" s="166" t="s">
        <v>128</v>
      </c>
      <c r="E276" s="167" t="s">
        <v>390</v>
      </c>
      <c r="F276" s="168" t="s">
        <v>391</v>
      </c>
      <c r="G276" s="169" t="s">
        <v>147</v>
      </c>
      <c r="H276" s="170">
        <v>1.903</v>
      </c>
      <c r="I276" s="171">
        <v>567</v>
      </c>
      <c r="J276" s="171">
        <f>ROUND(I276*H276,2)</f>
        <v>1079</v>
      </c>
      <c r="K276" s="172"/>
      <c r="L276" s="33"/>
      <c r="M276" s="173" t="s">
        <v>1</v>
      </c>
      <c r="N276" s="174" t="s">
        <v>38</v>
      </c>
      <c r="O276" s="175">
        <v>1.383</v>
      </c>
      <c r="P276" s="175">
        <f>O276*H276</f>
        <v>2.6318489999999999</v>
      </c>
      <c r="Q276" s="175">
        <v>0</v>
      </c>
      <c r="R276" s="175">
        <f>Q276*H276</f>
        <v>0</v>
      </c>
      <c r="S276" s="175">
        <v>0.25</v>
      </c>
      <c r="T276" s="176">
        <f>S276*H276</f>
        <v>0.47575000000000001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7" t="s">
        <v>132</v>
      </c>
      <c r="AT276" s="177" t="s">
        <v>128</v>
      </c>
      <c r="AU276" s="177" t="s">
        <v>82</v>
      </c>
      <c r="AY276" s="19" t="s">
        <v>126</v>
      </c>
      <c r="BE276" s="178">
        <f>IF(N276="základní",J276,0)</f>
        <v>1079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19" t="s">
        <v>78</v>
      </c>
      <c r="BK276" s="178">
        <f>ROUND(I276*H276,2)</f>
        <v>1079</v>
      </c>
      <c r="BL276" s="19" t="s">
        <v>132</v>
      </c>
      <c r="BM276" s="177" t="s">
        <v>392</v>
      </c>
    </row>
    <row r="277" s="13" customFormat="1">
      <c r="A277" s="13"/>
      <c r="B277" s="179"/>
      <c r="C277" s="13"/>
      <c r="D277" s="180" t="s">
        <v>134</v>
      </c>
      <c r="E277" s="181" t="s">
        <v>1</v>
      </c>
      <c r="F277" s="182" t="s">
        <v>393</v>
      </c>
      <c r="G277" s="13"/>
      <c r="H277" s="183">
        <v>1.903</v>
      </c>
      <c r="I277" s="13"/>
      <c r="J277" s="13"/>
      <c r="K277" s="13"/>
      <c r="L277" s="179"/>
      <c r="M277" s="184"/>
      <c r="N277" s="185"/>
      <c r="O277" s="185"/>
      <c r="P277" s="185"/>
      <c r="Q277" s="185"/>
      <c r="R277" s="185"/>
      <c r="S277" s="185"/>
      <c r="T277" s="18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1" t="s">
        <v>134</v>
      </c>
      <c r="AU277" s="181" t="s">
        <v>82</v>
      </c>
      <c r="AV277" s="13" t="s">
        <v>82</v>
      </c>
      <c r="AW277" s="13" t="s">
        <v>30</v>
      </c>
      <c r="AX277" s="13" t="s">
        <v>78</v>
      </c>
      <c r="AY277" s="181" t="s">
        <v>126</v>
      </c>
    </row>
    <row r="278" s="2" customFormat="1" ht="24.15" customHeight="1">
      <c r="A278" s="32"/>
      <c r="B278" s="165"/>
      <c r="C278" s="166" t="s">
        <v>394</v>
      </c>
      <c r="D278" s="166" t="s">
        <v>128</v>
      </c>
      <c r="E278" s="167" t="s">
        <v>395</v>
      </c>
      <c r="F278" s="168" t="s">
        <v>396</v>
      </c>
      <c r="G278" s="169" t="s">
        <v>147</v>
      </c>
      <c r="H278" s="170">
        <v>0.69999999999999996</v>
      </c>
      <c r="I278" s="171">
        <v>275</v>
      </c>
      <c r="J278" s="171">
        <f>ROUND(I278*H278,2)</f>
        <v>192.5</v>
      </c>
      <c r="K278" s="172"/>
      <c r="L278" s="33"/>
      <c r="M278" s="173" t="s">
        <v>1</v>
      </c>
      <c r="N278" s="174" t="s">
        <v>38</v>
      </c>
      <c r="O278" s="175">
        <v>0.67000000000000004</v>
      </c>
      <c r="P278" s="175">
        <f>O278*H278</f>
        <v>0.46899999999999997</v>
      </c>
      <c r="Q278" s="175">
        <v>0</v>
      </c>
      <c r="R278" s="175">
        <f>Q278*H278</f>
        <v>0</v>
      </c>
      <c r="S278" s="175">
        <v>0.041000000000000002</v>
      </c>
      <c r="T278" s="176">
        <f>S278*H278</f>
        <v>0.0287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7" t="s">
        <v>132</v>
      </c>
      <c r="AT278" s="177" t="s">
        <v>128</v>
      </c>
      <c r="AU278" s="177" t="s">
        <v>82</v>
      </c>
      <c r="AY278" s="19" t="s">
        <v>126</v>
      </c>
      <c r="BE278" s="178">
        <f>IF(N278="základní",J278,0)</f>
        <v>192.5</v>
      </c>
      <c r="BF278" s="178">
        <f>IF(N278="snížená",J278,0)</f>
        <v>0</v>
      </c>
      <c r="BG278" s="178">
        <f>IF(N278="zákl. přenesená",J278,0)</f>
        <v>0</v>
      </c>
      <c r="BH278" s="178">
        <f>IF(N278="sníž. přenesená",J278,0)</f>
        <v>0</v>
      </c>
      <c r="BI278" s="178">
        <f>IF(N278="nulová",J278,0)</f>
        <v>0</v>
      </c>
      <c r="BJ278" s="19" t="s">
        <v>78</v>
      </c>
      <c r="BK278" s="178">
        <f>ROUND(I278*H278,2)</f>
        <v>192.5</v>
      </c>
      <c r="BL278" s="19" t="s">
        <v>132</v>
      </c>
      <c r="BM278" s="177" t="s">
        <v>397</v>
      </c>
    </row>
    <row r="279" s="13" customFormat="1">
      <c r="A279" s="13"/>
      <c r="B279" s="179"/>
      <c r="C279" s="13"/>
      <c r="D279" s="180" t="s">
        <v>134</v>
      </c>
      <c r="E279" s="181" t="s">
        <v>1</v>
      </c>
      <c r="F279" s="182" t="s">
        <v>398</v>
      </c>
      <c r="G279" s="13"/>
      <c r="H279" s="183">
        <v>0.69999999999999996</v>
      </c>
      <c r="I279" s="13"/>
      <c r="J279" s="13"/>
      <c r="K279" s="13"/>
      <c r="L279" s="179"/>
      <c r="M279" s="184"/>
      <c r="N279" s="185"/>
      <c r="O279" s="185"/>
      <c r="P279" s="185"/>
      <c r="Q279" s="185"/>
      <c r="R279" s="185"/>
      <c r="S279" s="185"/>
      <c r="T279" s="18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1" t="s">
        <v>134</v>
      </c>
      <c r="AU279" s="181" t="s">
        <v>82</v>
      </c>
      <c r="AV279" s="13" t="s">
        <v>82</v>
      </c>
      <c r="AW279" s="13" t="s">
        <v>30</v>
      </c>
      <c r="AX279" s="13" t="s">
        <v>78</v>
      </c>
      <c r="AY279" s="181" t="s">
        <v>126</v>
      </c>
    </row>
    <row r="280" s="2" customFormat="1" ht="24.15" customHeight="1">
      <c r="A280" s="32"/>
      <c r="B280" s="165"/>
      <c r="C280" s="166" t="s">
        <v>399</v>
      </c>
      <c r="D280" s="166" t="s">
        <v>128</v>
      </c>
      <c r="E280" s="167" t="s">
        <v>400</v>
      </c>
      <c r="F280" s="168" t="s">
        <v>401</v>
      </c>
      <c r="G280" s="169" t="s">
        <v>131</v>
      </c>
      <c r="H280" s="170">
        <v>0.25</v>
      </c>
      <c r="I280" s="171">
        <v>3450</v>
      </c>
      <c r="J280" s="171">
        <f>ROUND(I280*H280,2)</f>
        <v>862.5</v>
      </c>
      <c r="K280" s="172"/>
      <c r="L280" s="33"/>
      <c r="M280" s="173" t="s">
        <v>1</v>
      </c>
      <c r="N280" s="174" t="s">
        <v>38</v>
      </c>
      <c r="O280" s="175">
        <v>8.4260000000000002</v>
      </c>
      <c r="P280" s="175">
        <f>O280*H280</f>
        <v>2.1065</v>
      </c>
      <c r="Q280" s="175">
        <v>0</v>
      </c>
      <c r="R280" s="175">
        <f>Q280*H280</f>
        <v>0</v>
      </c>
      <c r="S280" s="175">
        <v>2.5</v>
      </c>
      <c r="T280" s="176">
        <f>S280*H280</f>
        <v>0.625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7" t="s">
        <v>132</v>
      </c>
      <c r="AT280" s="177" t="s">
        <v>128</v>
      </c>
      <c r="AU280" s="177" t="s">
        <v>82</v>
      </c>
      <c r="AY280" s="19" t="s">
        <v>126</v>
      </c>
      <c r="BE280" s="178">
        <f>IF(N280="základní",J280,0)</f>
        <v>862.5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19" t="s">
        <v>78</v>
      </c>
      <c r="BK280" s="178">
        <f>ROUND(I280*H280,2)</f>
        <v>862.5</v>
      </c>
      <c r="BL280" s="19" t="s">
        <v>132</v>
      </c>
      <c r="BM280" s="177" t="s">
        <v>402</v>
      </c>
    </row>
    <row r="281" s="13" customFormat="1">
      <c r="A281" s="13"/>
      <c r="B281" s="179"/>
      <c r="C281" s="13"/>
      <c r="D281" s="180" t="s">
        <v>134</v>
      </c>
      <c r="E281" s="181" t="s">
        <v>1</v>
      </c>
      <c r="F281" s="182" t="s">
        <v>403</v>
      </c>
      <c r="G281" s="13"/>
      <c r="H281" s="183">
        <v>0.25</v>
      </c>
      <c r="I281" s="13"/>
      <c r="J281" s="13"/>
      <c r="K281" s="13"/>
      <c r="L281" s="179"/>
      <c r="M281" s="184"/>
      <c r="N281" s="185"/>
      <c r="O281" s="185"/>
      <c r="P281" s="185"/>
      <c r="Q281" s="185"/>
      <c r="R281" s="185"/>
      <c r="S281" s="185"/>
      <c r="T281" s="18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1" t="s">
        <v>134</v>
      </c>
      <c r="AU281" s="181" t="s">
        <v>82</v>
      </c>
      <c r="AV281" s="13" t="s">
        <v>82</v>
      </c>
      <c r="AW281" s="13" t="s">
        <v>30</v>
      </c>
      <c r="AX281" s="13" t="s">
        <v>78</v>
      </c>
      <c r="AY281" s="181" t="s">
        <v>126</v>
      </c>
    </row>
    <row r="282" s="2" customFormat="1" ht="24.15" customHeight="1">
      <c r="A282" s="32"/>
      <c r="B282" s="165"/>
      <c r="C282" s="166" t="s">
        <v>404</v>
      </c>
      <c r="D282" s="166" t="s">
        <v>128</v>
      </c>
      <c r="E282" s="167" t="s">
        <v>405</v>
      </c>
      <c r="F282" s="168" t="s">
        <v>406</v>
      </c>
      <c r="G282" s="169" t="s">
        <v>131</v>
      </c>
      <c r="H282" s="170">
        <v>3.8079999999999998</v>
      </c>
      <c r="I282" s="171">
        <v>4090</v>
      </c>
      <c r="J282" s="171">
        <f>ROUND(I282*H282,2)</f>
        <v>15574.719999999999</v>
      </c>
      <c r="K282" s="172"/>
      <c r="L282" s="33"/>
      <c r="M282" s="173" t="s">
        <v>1</v>
      </c>
      <c r="N282" s="174" t="s">
        <v>38</v>
      </c>
      <c r="O282" s="175">
        <v>9.9809999999999999</v>
      </c>
      <c r="P282" s="175">
        <f>O282*H282</f>
        <v>38.007647999999996</v>
      </c>
      <c r="Q282" s="175">
        <v>0</v>
      </c>
      <c r="R282" s="175">
        <f>Q282*H282</f>
        <v>0</v>
      </c>
      <c r="S282" s="175">
        <v>2.5</v>
      </c>
      <c r="T282" s="176">
        <f>S282*H282</f>
        <v>9.5199999999999996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7" t="s">
        <v>132</v>
      </c>
      <c r="AT282" s="177" t="s">
        <v>128</v>
      </c>
      <c r="AU282" s="177" t="s">
        <v>82</v>
      </c>
      <c r="AY282" s="19" t="s">
        <v>126</v>
      </c>
      <c r="BE282" s="178">
        <f>IF(N282="základní",J282,0)</f>
        <v>15574.719999999999</v>
      </c>
      <c r="BF282" s="178">
        <f>IF(N282="snížená",J282,0)</f>
        <v>0</v>
      </c>
      <c r="BG282" s="178">
        <f>IF(N282="zákl. přenesená",J282,0)</f>
        <v>0</v>
      </c>
      <c r="BH282" s="178">
        <f>IF(N282="sníž. přenesená",J282,0)</f>
        <v>0</v>
      </c>
      <c r="BI282" s="178">
        <f>IF(N282="nulová",J282,0)</f>
        <v>0</v>
      </c>
      <c r="BJ282" s="19" t="s">
        <v>78</v>
      </c>
      <c r="BK282" s="178">
        <f>ROUND(I282*H282,2)</f>
        <v>15574.719999999999</v>
      </c>
      <c r="BL282" s="19" t="s">
        <v>132</v>
      </c>
      <c r="BM282" s="177" t="s">
        <v>407</v>
      </c>
    </row>
    <row r="283" s="13" customFormat="1">
      <c r="A283" s="13"/>
      <c r="B283" s="179"/>
      <c r="C283" s="13"/>
      <c r="D283" s="180" t="s">
        <v>134</v>
      </c>
      <c r="E283" s="181" t="s">
        <v>1</v>
      </c>
      <c r="F283" s="182" t="s">
        <v>408</v>
      </c>
      <c r="G283" s="13"/>
      <c r="H283" s="183">
        <v>2.5619999999999998</v>
      </c>
      <c r="I283" s="13"/>
      <c r="J283" s="13"/>
      <c r="K283" s="13"/>
      <c r="L283" s="179"/>
      <c r="M283" s="184"/>
      <c r="N283" s="185"/>
      <c r="O283" s="185"/>
      <c r="P283" s="185"/>
      <c r="Q283" s="185"/>
      <c r="R283" s="185"/>
      <c r="S283" s="185"/>
      <c r="T283" s="18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1" t="s">
        <v>134</v>
      </c>
      <c r="AU283" s="181" t="s">
        <v>82</v>
      </c>
      <c r="AV283" s="13" t="s">
        <v>82</v>
      </c>
      <c r="AW283" s="13" t="s">
        <v>30</v>
      </c>
      <c r="AX283" s="13" t="s">
        <v>73</v>
      </c>
      <c r="AY283" s="181" t="s">
        <v>126</v>
      </c>
    </row>
    <row r="284" s="13" customFormat="1">
      <c r="A284" s="13"/>
      <c r="B284" s="179"/>
      <c r="C284" s="13"/>
      <c r="D284" s="180" t="s">
        <v>134</v>
      </c>
      <c r="E284" s="181" t="s">
        <v>1</v>
      </c>
      <c r="F284" s="182" t="s">
        <v>409</v>
      </c>
      <c r="G284" s="13"/>
      <c r="H284" s="183">
        <v>1.246</v>
      </c>
      <c r="I284" s="13"/>
      <c r="J284" s="13"/>
      <c r="K284" s="13"/>
      <c r="L284" s="179"/>
      <c r="M284" s="184"/>
      <c r="N284" s="185"/>
      <c r="O284" s="185"/>
      <c r="P284" s="185"/>
      <c r="Q284" s="185"/>
      <c r="R284" s="185"/>
      <c r="S284" s="185"/>
      <c r="T284" s="18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1" t="s">
        <v>134</v>
      </c>
      <c r="AU284" s="181" t="s">
        <v>82</v>
      </c>
      <c r="AV284" s="13" t="s">
        <v>82</v>
      </c>
      <c r="AW284" s="13" t="s">
        <v>30</v>
      </c>
      <c r="AX284" s="13" t="s">
        <v>73</v>
      </c>
      <c r="AY284" s="181" t="s">
        <v>126</v>
      </c>
    </row>
    <row r="285" s="15" customFormat="1">
      <c r="A285" s="15"/>
      <c r="B285" s="193"/>
      <c r="C285" s="15"/>
      <c r="D285" s="180" t="s">
        <v>134</v>
      </c>
      <c r="E285" s="194" t="s">
        <v>1</v>
      </c>
      <c r="F285" s="195" t="s">
        <v>143</v>
      </c>
      <c r="G285" s="15"/>
      <c r="H285" s="196">
        <v>3.8079999999999998</v>
      </c>
      <c r="I285" s="15"/>
      <c r="J285" s="15"/>
      <c r="K285" s="15"/>
      <c r="L285" s="193"/>
      <c r="M285" s="197"/>
      <c r="N285" s="198"/>
      <c r="O285" s="198"/>
      <c r="P285" s="198"/>
      <c r="Q285" s="198"/>
      <c r="R285" s="198"/>
      <c r="S285" s="198"/>
      <c r="T285" s="19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194" t="s">
        <v>134</v>
      </c>
      <c r="AU285" s="194" t="s">
        <v>82</v>
      </c>
      <c r="AV285" s="15" t="s">
        <v>132</v>
      </c>
      <c r="AW285" s="15" t="s">
        <v>30</v>
      </c>
      <c r="AX285" s="15" t="s">
        <v>78</v>
      </c>
      <c r="AY285" s="194" t="s">
        <v>126</v>
      </c>
    </row>
    <row r="286" s="2" customFormat="1" ht="37.8" customHeight="1">
      <c r="A286" s="32"/>
      <c r="B286" s="165"/>
      <c r="C286" s="166" t="s">
        <v>410</v>
      </c>
      <c r="D286" s="166" t="s">
        <v>128</v>
      </c>
      <c r="E286" s="167" t="s">
        <v>411</v>
      </c>
      <c r="F286" s="168" t="s">
        <v>412</v>
      </c>
      <c r="G286" s="169" t="s">
        <v>147</v>
      </c>
      <c r="H286" s="170">
        <v>736</v>
      </c>
      <c r="I286" s="171">
        <v>8.1999999999999993</v>
      </c>
      <c r="J286" s="171">
        <f>ROUND(I286*H286,2)</f>
        <v>6035.1999999999998</v>
      </c>
      <c r="K286" s="172"/>
      <c r="L286" s="33"/>
      <c r="M286" s="173" t="s">
        <v>1</v>
      </c>
      <c r="N286" s="174" t="s">
        <v>38</v>
      </c>
      <c r="O286" s="175">
        <v>0.02</v>
      </c>
      <c r="P286" s="175">
        <f>O286*H286</f>
        <v>14.720000000000001</v>
      </c>
      <c r="Q286" s="175">
        <v>0</v>
      </c>
      <c r="R286" s="175">
        <f>Q286*H286</f>
        <v>0</v>
      </c>
      <c r="S286" s="175">
        <v>0.0050000000000000001</v>
      </c>
      <c r="T286" s="176">
        <f>S286*H286</f>
        <v>3.6800000000000002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7" t="s">
        <v>132</v>
      </c>
      <c r="AT286" s="177" t="s">
        <v>128</v>
      </c>
      <c r="AU286" s="177" t="s">
        <v>82</v>
      </c>
      <c r="AY286" s="19" t="s">
        <v>126</v>
      </c>
      <c r="BE286" s="178">
        <f>IF(N286="základní",J286,0)</f>
        <v>6035.1999999999998</v>
      </c>
      <c r="BF286" s="178">
        <f>IF(N286="snížená",J286,0)</f>
        <v>0</v>
      </c>
      <c r="BG286" s="178">
        <f>IF(N286="zákl. přenesená",J286,0)</f>
        <v>0</v>
      </c>
      <c r="BH286" s="178">
        <f>IF(N286="sníž. přenesená",J286,0)</f>
        <v>0</v>
      </c>
      <c r="BI286" s="178">
        <f>IF(N286="nulová",J286,0)</f>
        <v>0</v>
      </c>
      <c r="BJ286" s="19" t="s">
        <v>78</v>
      </c>
      <c r="BK286" s="178">
        <f>ROUND(I286*H286,2)</f>
        <v>6035.1999999999998</v>
      </c>
      <c r="BL286" s="19" t="s">
        <v>132</v>
      </c>
      <c r="BM286" s="177" t="s">
        <v>413</v>
      </c>
    </row>
    <row r="287" s="13" customFormat="1">
      <c r="A287" s="13"/>
      <c r="B287" s="179"/>
      <c r="C287" s="13"/>
      <c r="D287" s="180" t="s">
        <v>134</v>
      </c>
      <c r="E287" s="181" t="s">
        <v>1</v>
      </c>
      <c r="F287" s="182" t="s">
        <v>272</v>
      </c>
      <c r="G287" s="13"/>
      <c r="H287" s="183">
        <v>174</v>
      </c>
      <c r="I287" s="13"/>
      <c r="J287" s="13"/>
      <c r="K287" s="13"/>
      <c r="L287" s="179"/>
      <c r="M287" s="184"/>
      <c r="N287" s="185"/>
      <c r="O287" s="185"/>
      <c r="P287" s="185"/>
      <c r="Q287" s="185"/>
      <c r="R287" s="185"/>
      <c r="S287" s="185"/>
      <c r="T287" s="18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1" t="s">
        <v>134</v>
      </c>
      <c r="AU287" s="181" t="s">
        <v>82</v>
      </c>
      <c r="AV287" s="13" t="s">
        <v>82</v>
      </c>
      <c r="AW287" s="13" t="s">
        <v>30</v>
      </c>
      <c r="AX287" s="13" t="s">
        <v>73</v>
      </c>
      <c r="AY287" s="181" t="s">
        <v>126</v>
      </c>
    </row>
    <row r="288" s="13" customFormat="1">
      <c r="A288" s="13"/>
      <c r="B288" s="179"/>
      <c r="C288" s="13"/>
      <c r="D288" s="180" t="s">
        <v>134</v>
      </c>
      <c r="E288" s="181" t="s">
        <v>1</v>
      </c>
      <c r="F288" s="182" t="s">
        <v>284</v>
      </c>
      <c r="G288" s="13"/>
      <c r="H288" s="183">
        <v>188</v>
      </c>
      <c r="I288" s="13"/>
      <c r="J288" s="13"/>
      <c r="K288" s="13"/>
      <c r="L288" s="179"/>
      <c r="M288" s="184"/>
      <c r="N288" s="185"/>
      <c r="O288" s="185"/>
      <c r="P288" s="185"/>
      <c r="Q288" s="185"/>
      <c r="R288" s="185"/>
      <c r="S288" s="185"/>
      <c r="T288" s="18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1" t="s">
        <v>134</v>
      </c>
      <c r="AU288" s="181" t="s">
        <v>82</v>
      </c>
      <c r="AV288" s="13" t="s">
        <v>82</v>
      </c>
      <c r="AW288" s="13" t="s">
        <v>30</v>
      </c>
      <c r="AX288" s="13" t="s">
        <v>73</v>
      </c>
      <c r="AY288" s="181" t="s">
        <v>126</v>
      </c>
    </row>
    <row r="289" s="13" customFormat="1">
      <c r="A289" s="13"/>
      <c r="B289" s="179"/>
      <c r="C289" s="13"/>
      <c r="D289" s="180" t="s">
        <v>134</v>
      </c>
      <c r="E289" s="181" t="s">
        <v>1</v>
      </c>
      <c r="F289" s="182" t="s">
        <v>274</v>
      </c>
      <c r="G289" s="13"/>
      <c r="H289" s="183">
        <v>148</v>
      </c>
      <c r="I289" s="13"/>
      <c r="J289" s="13"/>
      <c r="K289" s="13"/>
      <c r="L289" s="179"/>
      <c r="M289" s="184"/>
      <c r="N289" s="185"/>
      <c r="O289" s="185"/>
      <c r="P289" s="185"/>
      <c r="Q289" s="185"/>
      <c r="R289" s="185"/>
      <c r="S289" s="185"/>
      <c r="T289" s="18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1" t="s">
        <v>134</v>
      </c>
      <c r="AU289" s="181" t="s">
        <v>82</v>
      </c>
      <c r="AV289" s="13" t="s">
        <v>82</v>
      </c>
      <c r="AW289" s="13" t="s">
        <v>30</v>
      </c>
      <c r="AX289" s="13" t="s">
        <v>73</v>
      </c>
      <c r="AY289" s="181" t="s">
        <v>126</v>
      </c>
    </row>
    <row r="290" s="13" customFormat="1">
      <c r="A290" s="13"/>
      <c r="B290" s="179"/>
      <c r="C290" s="13"/>
      <c r="D290" s="180" t="s">
        <v>134</v>
      </c>
      <c r="E290" s="181" t="s">
        <v>1</v>
      </c>
      <c r="F290" s="182" t="s">
        <v>275</v>
      </c>
      <c r="G290" s="13"/>
      <c r="H290" s="183">
        <v>226</v>
      </c>
      <c r="I290" s="13"/>
      <c r="J290" s="13"/>
      <c r="K290" s="13"/>
      <c r="L290" s="179"/>
      <c r="M290" s="184"/>
      <c r="N290" s="185"/>
      <c r="O290" s="185"/>
      <c r="P290" s="185"/>
      <c r="Q290" s="185"/>
      <c r="R290" s="185"/>
      <c r="S290" s="185"/>
      <c r="T290" s="18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1" t="s">
        <v>134</v>
      </c>
      <c r="AU290" s="181" t="s">
        <v>82</v>
      </c>
      <c r="AV290" s="13" t="s">
        <v>82</v>
      </c>
      <c r="AW290" s="13" t="s">
        <v>30</v>
      </c>
      <c r="AX290" s="13" t="s">
        <v>73</v>
      </c>
      <c r="AY290" s="181" t="s">
        <v>126</v>
      </c>
    </row>
    <row r="291" s="15" customFormat="1">
      <c r="A291" s="15"/>
      <c r="B291" s="193"/>
      <c r="C291" s="15"/>
      <c r="D291" s="180" t="s">
        <v>134</v>
      </c>
      <c r="E291" s="194" t="s">
        <v>1</v>
      </c>
      <c r="F291" s="195" t="s">
        <v>143</v>
      </c>
      <c r="G291" s="15"/>
      <c r="H291" s="196">
        <v>736</v>
      </c>
      <c r="I291" s="15"/>
      <c r="J291" s="15"/>
      <c r="K291" s="15"/>
      <c r="L291" s="193"/>
      <c r="M291" s="197"/>
      <c r="N291" s="198"/>
      <c r="O291" s="198"/>
      <c r="P291" s="198"/>
      <c r="Q291" s="198"/>
      <c r="R291" s="198"/>
      <c r="S291" s="198"/>
      <c r="T291" s="19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194" t="s">
        <v>134</v>
      </c>
      <c r="AU291" s="194" t="s">
        <v>82</v>
      </c>
      <c r="AV291" s="15" t="s">
        <v>132</v>
      </c>
      <c r="AW291" s="15" t="s">
        <v>30</v>
      </c>
      <c r="AX291" s="15" t="s">
        <v>78</v>
      </c>
      <c r="AY291" s="194" t="s">
        <v>126</v>
      </c>
    </row>
    <row r="292" s="2" customFormat="1" ht="16.5" customHeight="1">
      <c r="A292" s="32"/>
      <c r="B292" s="165"/>
      <c r="C292" s="166" t="s">
        <v>414</v>
      </c>
      <c r="D292" s="166" t="s">
        <v>128</v>
      </c>
      <c r="E292" s="167" t="s">
        <v>415</v>
      </c>
      <c r="F292" s="168" t="s">
        <v>416</v>
      </c>
      <c r="G292" s="169" t="s">
        <v>147</v>
      </c>
      <c r="H292" s="170">
        <v>723.46600000000001</v>
      </c>
      <c r="I292" s="171">
        <v>73.799999999999997</v>
      </c>
      <c r="J292" s="171">
        <f>ROUND(I292*H292,2)</f>
        <v>53391.790000000001</v>
      </c>
      <c r="K292" s="172"/>
      <c r="L292" s="33"/>
      <c r="M292" s="173" t="s">
        <v>1</v>
      </c>
      <c r="N292" s="174" t="s">
        <v>38</v>
      </c>
      <c r="O292" s="175">
        <v>0.17999999999999999</v>
      </c>
      <c r="P292" s="175">
        <f>O292*H292</f>
        <v>130.22388000000001</v>
      </c>
      <c r="Q292" s="175">
        <v>0</v>
      </c>
      <c r="R292" s="175">
        <f>Q292*H292</f>
        <v>0</v>
      </c>
      <c r="S292" s="175">
        <v>0.014</v>
      </c>
      <c r="T292" s="176">
        <f>S292*H292</f>
        <v>10.128524000000001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7" t="s">
        <v>132</v>
      </c>
      <c r="AT292" s="177" t="s">
        <v>128</v>
      </c>
      <c r="AU292" s="177" t="s">
        <v>82</v>
      </c>
      <c r="AY292" s="19" t="s">
        <v>126</v>
      </c>
      <c r="BE292" s="178">
        <f>IF(N292="základní",J292,0)</f>
        <v>53391.790000000001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19" t="s">
        <v>78</v>
      </c>
      <c r="BK292" s="178">
        <f>ROUND(I292*H292,2)</f>
        <v>53391.790000000001</v>
      </c>
      <c r="BL292" s="19" t="s">
        <v>132</v>
      </c>
      <c r="BM292" s="177" t="s">
        <v>417</v>
      </c>
    </row>
    <row r="293" s="13" customFormat="1">
      <c r="A293" s="13"/>
      <c r="B293" s="179"/>
      <c r="C293" s="13"/>
      <c r="D293" s="180" t="s">
        <v>134</v>
      </c>
      <c r="E293" s="181" t="s">
        <v>1</v>
      </c>
      <c r="F293" s="182" t="s">
        <v>272</v>
      </c>
      <c r="G293" s="13"/>
      <c r="H293" s="183">
        <v>174</v>
      </c>
      <c r="I293" s="13"/>
      <c r="J293" s="13"/>
      <c r="K293" s="13"/>
      <c r="L293" s="179"/>
      <c r="M293" s="184"/>
      <c r="N293" s="185"/>
      <c r="O293" s="185"/>
      <c r="P293" s="185"/>
      <c r="Q293" s="185"/>
      <c r="R293" s="185"/>
      <c r="S293" s="185"/>
      <c r="T293" s="18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1" t="s">
        <v>134</v>
      </c>
      <c r="AU293" s="181" t="s">
        <v>82</v>
      </c>
      <c r="AV293" s="13" t="s">
        <v>82</v>
      </c>
      <c r="AW293" s="13" t="s">
        <v>30</v>
      </c>
      <c r="AX293" s="13" t="s">
        <v>73</v>
      </c>
      <c r="AY293" s="181" t="s">
        <v>126</v>
      </c>
    </row>
    <row r="294" s="13" customFormat="1">
      <c r="A294" s="13"/>
      <c r="B294" s="179"/>
      <c r="C294" s="13"/>
      <c r="D294" s="180" t="s">
        <v>134</v>
      </c>
      <c r="E294" s="181" t="s">
        <v>1</v>
      </c>
      <c r="F294" s="182" t="s">
        <v>284</v>
      </c>
      <c r="G294" s="13"/>
      <c r="H294" s="183">
        <v>188</v>
      </c>
      <c r="I294" s="13"/>
      <c r="J294" s="13"/>
      <c r="K294" s="13"/>
      <c r="L294" s="179"/>
      <c r="M294" s="184"/>
      <c r="N294" s="185"/>
      <c r="O294" s="185"/>
      <c r="P294" s="185"/>
      <c r="Q294" s="185"/>
      <c r="R294" s="185"/>
      <c r="S294" s="185"/>
      <c r="T294" s="18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1" t="s">
        <v>134</v>
      </c>
      <c r="AU294" s="181" t="s">
        <v>82</v>
      </c>
      <c r="AV294" s="13" t="s">
        <v>82</v>
      </c>
      <c r="AW294" s="13" t="s">
        <v>30</v>
      </c>
      <c r="AX294" s="13" t="s">
        <v>73</v>
      </c>
      <c r="AY294" s="181" t="s">
        <v>126</v>
      </c>
    </row>
    <row r="295" s="13" customFormat="1">
      <c r="A295" s="13"/>
      <c r="B295" s="179"/>
      <c r="C295" s="13"/>
      <c r="D295" s="180" t="s">
        <v>134</v>
      </c>
      <c r="E295" s="181" t="s">
        <v>1</v>
      </c>
      <c r="F295" s="182" t="s">
        <v>274</v>
      </c>
      <c r="G295" s="13"/>
      <c r="H295" s="183">
        <v>148</v>
      </c>
      <c r="I295" s="13"/>
      <c r="J295" s="13"/>
      <c r="K295" s="13"/>
      <c r="L295" s="179"/>
      <c r="M295" s="184"/>
      <c r="N295" s="185"/>
      <c r="O295" s="185"/>
      <c r="P295" s="185"/>
      <c r="Q295" s="185"/>
      <c r="R295" s="185"/>
      <c r="S295" s="185"/>
      <c r="T295" s="18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1" t="s">
        <v>134</v>
      </c>
      <c r="AU295" s="181" t="s">
        <v>82</v>
      </c>
      <c r="AV295" s="13" t="s">
        <v>82</v>
      </c>
      <c r="AW295" s="13" t="s">
        <v>30</v>
      </c>
      <c r="AX295" s="13" t="s">
        <v>73</v>
      </c>
      <c r="AY295" s="181" t="s">
        <v>126</v>
      </c>
    </row>
    <row r="296" s="13" customFormat="1">
      <c r="A296" s="13"/>
      <c r="B296" s="179"/>
      <c r="C296" s="13"/>
      <c r="D296" s="180" t="s">
        <v>134</v>
      </c>
      <c r="E296" s="181" t="s">
        <v>1</v>
      </c>
      <c r="F296" s="182" t="s">
        <v>275</v>
      </c>
      <c r="G296" s="13"/>
      <c r="H296" s="183">
        <v>226</v>
      </c>
      <c r="I296" s="13"/>
      <c r="J296" s="13"/>
      <c r="K296" s="13"/>
      <c r="L296" s="179"/>
      <c r="M296" s="184"/>
      <c r="N296" s="185"/>
      <c r="O296" s="185"/>
      <c r="P296" s="185"/>
      <c r="Q296" s="185"/>
      <c r="R296" s="185"/>
      <c r="S296" s="185"/>
      <c r="T296" s="18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1" t="s">
        <v>134</v>
      </c>
      <c r="AU296" s="181" t="s">
        <v>82</v>
      </c>
      <c r="AV296" s="13" t="s">
        <v>82</v>
      </c>
      <c r="AW296" s="13" t="s">
        <v>30</v>
      </c>
      <c r="AX296" s="13" t="s">
        <v>73</v>
      </c>
      <c r="AY296" s="181" t="s">
        <v>126</v>
      </c>
    </row>
    <row r="297" s="14" customFormat="1">
      <c r="A297" s="14"/>
      <c r="B297" s="187"/>
      <c r="C297" s="14"/>
      <c r="D297" s="180" t="s">
        <v>134</v>
      </c>
      <c r="E297" s="188" t="s">
        <v>1</v>
      </c>
      <c r="F297" s="189" t="s">
        <v>277</v>
      </c>
      <c r="G297" s="14"/>
      <c r="H297" s="188" t="s">
        <v>1</v>
      </c>
      <c r="I297" s="14"/>
      <c r="J297" s="14"/>
      <c r="K297" s="14"/>
      <c r="L297" s="187"/>
      <c r="M297" s="190"/>
      <c r="N297" s="191"/>
      <c r="O297" s="191"/>
      <c r="P297" s="191"/>
      <c r="Q297" s="191"/>
      <c r="R297" s="191"/>
      <c r="S297" s="191"/>
      <c r="T297" s="19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88" t="s">
        <v>134</v>
      </c>
      <c r="AU297" s="188" t="s">
        <v>82</v>
      </c>
      <c r="AV297" s="14" t="s">
        <v>78</v>
      </c>
      <c r="AW297" s="14" t="s">
        <v>30</v>
      </c>
      <c r="AX297" s="14" t="s">
        <v>73</v>
      </c>
      <c r="AY297" s="188" t="s">
        <v>126</v>
      </c>
    </row>
    <row r="298" s="13" customFormat="1">
      <c r="A298" s="13"/>
      <c r="B298" s="179"/>
      <c r="C298" s="13"/>
      <c r="D298" s="180" t="s">
        <v>134</v>
      </c>
      <c r="E298" s="181" t="s">
        <v>1</v>
      </c>
      <c r="F298" s="182" t="s">
        <v>278</v>
      </c>
      <c r="G298" s="13"/>
      <c r="H298" s="183">
        <v>-9.3710000000000004</v>
      </c>
      <c r="I298" s="13"/>
      <c r="J298" s="13"/>
      <c r="K298" s="13"/>
      <c r="L298" s="179"/>
      <c r="M298" s="184"/>
      <c r="N298" s="185"/>
      <c r="O298" s="185"/>
      <c r="P298" s="185"/>
      <c r="Q298" s="185"/>
      <c r="R298" s="185"/>
      <c r="S298" s="185"/>
      <c r="T298" s="18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1" t="s">
        <v>134</v>
      </c>
      <c r="AU298" s="181" t="s">
        <v>82</v>
      </c>
      <c r="AV298" s="13" t="s">
        <v>82</v>
      </c>
      <c r="AW298" s="13" t="s">
        <v>30</v>
      </c>
      <c r="AX298" s="13" t="s">
        <v>73</v>
      </c>
      <c r="AY298" s="181" t="s">
        <v>126</v>
      </c>
    </row>
    <row r="299" s="13" customFormat="1">
      <c r="A299" s="13"/>
      <c r="B299" s="179"/>
      <c r="C299" s="13"/>
      <c r="D299" s="180" t="s">
        <v>134</v>
      </c>
      <c r="E299" s="181" t="s">
        <v>1</v>
      </c>
      <c r="F299" s="182" t="s">
        <v>279</v>
      </c>
      <c r="G299" s="13"/>
      <c r="H299" s="183">
        <v>-3.1629999999999998</v>
      </c>
      <c r="I299" s="13"/>
      <c r="J299" s="13"/>
      <c r="K299" s="13"/>
      <c r="L299" s="179"/>
      <c r="M299" s="184"/>
      <c r="N299" s="185"/>
      <c r="O299" s="185"/>
      <c r="P299" s="185"/>
      <c r="Q299" s="185"/>
      <c r="R299" s="185"/>
      <c r="S299" s="185"/>
      <c r="T299" s="18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1" t="s">
        <v>134</v>
      </c>
      <c r="AU299" s="181" t="s">
        <v>82</v>
      </c>
      <c r="AV299" s="13" t="s">
        <v>82</v>
      </c>
      <c r="AW299" s="13" t="s">
        <v>30</v>
      </c>
      <c r="AX299" s="13" t="s">
        <v>73</v>
      </c>
      <c r="AY299" s="181" t="s">
        <v>126</v>
      </c>
    </row>
    <row r="300" s="15" customFormat="1">
      <c r="A300" s="15"/>
      <c r="B300" s="193"/>
      <c r="C300" s="15"/>
      <c r="D300" s="180" t="s">
        <v>134</v>
      </c>
      <c r="E300" s="194" t="s">
        <v>1</v>
      </c>
      <c r="F300" s="195" t="s">
        <v>143</v>
      </c>
      <c r="G300" s="15"/>
      <c r="H300" s="196">
        <v>723.46600000000001</v>
      </c>
      <c r="I300" s="15"/>
      <c r="J300" s="15"/>
      <c r="K300" s="15"/>
      <c r="L300" s="193"/>
      <c r="M300" s="197"/>
      <c r="N300" s="198"/>
      <c r="O300" s="198"/>
      <c r="P300" s="198"/>
      <c r="Q300" s="198"/>
      <c r="R300" s="198"/>
      <c r="S300" s="198"/>
      <c r="T300" s="199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194" t="s">
        <v>134</v>
      </c>
      <c r="AU300" s="194" t="s">
        <v>82</v>
      </c>
      <c r="AV300" s="15" t="s">
        <v>132</v>
      </c>
      <c r="AW300" s="15" t="s">
        <v>30</v>
      </c>
      <c r="AX300" s="15" t="s">
        <v>78</v>
      </c>
      <c r="AY300" s="194" t="s">
        <v>126</v>
      </c>
    </row>
    <row r="301" s="2" customFormat="1" ht="16.5" customHeight="1">
      <c r="A301" s="32"/>
      <c r="B301" s="165"/>
      <c r="C301" s="166" t="s">
        <v>418</v>
      </c>
      <c r="D301" s="166" t="s">
        <v>128</v>
      </c>
      <c r="E301" s="167" t="s">
        <v>419</v>
      </c>
      <c r="F301" s="168" t="s">
        <v>420</v>
      </c>
      <c r="G301" s="169" t="s">
        <v>147</v>
      </c>
      <c r="H301" s="170">
        <v>5.9189999999999996</v>
      </c>
      <c r="I301" s="171">
        <v>346</v>
      </c>
      <c r="J301" s="171">
        <f>ROUND(I301*H301,2)</f>
        <v>2047.97</v>
      </c>
      <c r="K301" s="172"/>
      <c r="L301" s="33"/>
      <c r="M301" s="173" t="s">
        <v>1</v>
      </c>
      <c r="N301" s="174" t="s">
        <v>38</v>
      </c>
      <c r="O301" s="175">
        <v>0.92000000000000004</v>
      </c>
      <c r="P301" s="175">
        <f>O301*H301</f>
        <v>5.4454799999999999</v>
      </c>
      <c r="Q301" s="175">
        <v>0</v>
      </c>
      <c r="R301" s="175">
        <f>Q301*H301</f>
        <v>0</v>
      </c>
      <c r="S301" s="175">
        <v>0.059999999999999998</v>
      </c>
      <c r="T301" s="176">
        <f>S301*H301</f>
        <v>0.35513999999999996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7" t="s">
        <v>132</v>
      </c>
      <c r="AT301" s="177" t="s">
        <v>128</v>
      </c>
      <c r="AU301" s="177" t="s">
        <v>82</v>
      </c>
      <c r="AY301" s="19" t="s">
        <v>126</v>
      </c>
      <c r="BE301" s="178">
        <f>IF(N301="základní",J301,0)</f>
        <v>2047.97</v>
      </c>
      <c r="BF301" s="178">
        <f>IF(N301="snížená",J301,0)</f>
        <v>0</v>
      </c>
      <c r="BG301" s="178">
        <f>IF(N301="zákl. přenesená",J301,0)</f>
        <v>0</v>
      </c>
      <c r="BH301" s="178">
        <f>IF(N301="sníž. přenesená",J301,0)</f>
        <v>0</v>
      </c>
      <c r="BI301" s="178">
        <f>IF(N301="nulová",J301,0)</f>
        <v>0</v>
      </c>
      <c r="BJ301" s="19" t="s">
        <v>78</v>
      </c>
      <c r="BK301" s="178">
        <f>ROUND(I301*H301,2)</f>
        <v>2047.97</v>
      </c>
      <c r="BL301" s="19" t="s">
        <v>132</v>
      </c>
      <c r="BM301" s="177" t="s">
        <v>421</v>
      </c>
    </row>
    <row r="302" s="13" customFormat="1">
      <c r="A302" s="13"/>
      <c r="B302" s="179"/>
      <c r="C302" s="13"/>
      <c r="D302" s="180" t="s">
        <v>134</v>
      </c>
      <c r="E302" s="181" t="s">
        <v>1</v>
      </c>
      <c r="F302" s="182" t="s">
        <v>422</v>
      </c>
      <c r="G302" s="13"/>
      <c r="H302" s="183">
        <v>5.9189999999999996</v>
      </c>
      <c r="I302" s="13"/>
      <c r="J302" s="13"/>
      <c r="K302" s="13"/>
      <c r="L302" s="179"/>
      <c r="M302" s="184"/>
      <c r="N302" s="185"/>
      <c r="O302" s="185"/>
      <c r="P302" s="185"/>
      <c r="Q302" s="185"/>
      <c r="R302" s="185"/>
      <c r="S302" s="185"/>
      <c r="T302" s="18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1" t="s">
        <v>134</v>
      </c>
      <c r="AU302" s="181" t="s">
        <v>82</v>
      </c>
      <c r="AV302" s="13" t="s">
        <v>82</v>
      </c>
      <c r="AW302" s="13" t="s">
        <v>30</v>
      </c>
      <c r="AX302" s="13" t="s">
        <v>78</v>
      </c>
      <c r="AY302" s="181" t="s">
        <v>126</v>
      </c>
    </row>
    <row r="303" s="2" customFormat="1" ht="24.15" customHeight="1">
      <c r="A303" s="32"/>
      <c r="B303" s="165"/>
      <c r="C303" s="166" t="s">
        <v>423</v>
      </c>
      <c r="D303" s="166" t="s">
        <v>128</v>
      </c>
      <c r="E303" s="167" t="s">
        <v>424</v>
      </c>
      <c r="F303" s="168" t="s">
        <v>425</v>
      </c>
      <c r="G303" s="169" t="s">
        <v>147</v>
      </c>
      <c r="H303" s="170">
        <v>723.46600000000001</v>
      </c>
      <c r="I303" s="171">
        <v>181</v>
      </c>
      <c r="J303" s="171">
        <f>ROUND(I303*H303,2)</f>
        <v>130947.35000000001</v>
      </c>
      <c r="K303" s="172"/>
      <c r="L303" s="33"/>
      <c r="M303" s="173" t="s">
        <v>1</v>
      </c>
      <c r="N303" s="174" t="s">
        <v>38</v>
      </c>
      <c r="O303" s="175">
        <v>0.51000000000000001</v>
      </c>
      <c r="P303" s="175">
        <f>O303*H303</f>
        <v>368.96766000000002</v>
      </c>
      <c r="Q303" s="175">
        <v>0</v>
      </c>
      <c r="R303" s="175">
        <f>Q303*H303</f>
        <v>0</v>
      </c>
      <c r="S303" s="175">
        <v>0</v>
      </c>
      <c r="T303" s="176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7" t="s">
        <v>132</v>
      </c>
      <c r="AT303" s="177" t="s">
        <v>128</v>
      </c>
      <c r="AU303" s="177" t="s">
        <v>82</v>
      </c>
      <c r="AY303" s="19" t="s">
        <v>126</v>
      </c>
      <c r="BE303" s="178">
        <f>IF(N303="základní",J303,0)</f>
        <v>130947.35000000001</v>
      </c>
      <c r="BF303" s="178">
        <f>IF(N303="snížená",J303,0)</f>
        <v>0</v>
      </c>
      <c r="BG303" s="178">
        <f>IF(N303="zákl. přenesená",J303,0)</f>
        <v>0</v>
      </c>
      <c r="BH303" s="178">
        <f>IF(N303="sníž. přenesená",J303,0)</f>
        <v>0</v>
      </c>
      <c r="BI303" s="178">
        <f>IF(N303="nulová",J303,0)</f>
        <v>0</v>
      </c>
      <c r="BJ303" s="19" t="s">
        <v>78</v>
      </c>
      <c r="BK303" s="178">
        <f>ROUND(I303*H303,2)</f>
        <v>130947.35000000001</v>
      </c>
      <c r="BL303" s="19" t="s">
        <v>132</v>
      </c>
      <c r="BM303" s="177" t="s">
        <v>426</v>
      </c>
    </row>
    <row r="304" s="13" customFormat="1">
      <c r="A304" s="13"/>
      <c r="B304" s="179"/>
      <c r="C304" s="13"/>
      <c r="D304" s="180" t="s">
        <v>134</v>
      </c>
      <c r="E304" s="181" t="s">
        <v>1</v>
      </c>
      <c r="F304" s="182" t="s">
        <v>272</v>
      </c>
      <c r="G304" s="13"/>
      <c r="H304" s="183">
        <v>174</v>
      </c>
      <c r="I304" s="13"/>
      <c r="J304" s="13"/>
      <c r="K304" s="13"/>
      <c r="L304" s="179"/>
      <c r="M304" s="184"/>
      <c r="N304" s="185"/>
      <c r="O304" s="185"/>
      <c r="P304" s="185"/>
      <c r="Q304" s="185"/>
      <c r="R304" s="185"/>
      <c r="S304" s="185"/>
      <c r="T304" s="18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1" t="s">
        <v>134</v>
      </c>
      <c r="AU304" s="181" t="s">
        <v>82</v>
      </c>
      <c r="AV304" s="13" t="s">
        <v>82</v>
      </c>
      <c r="AW304" s="13" t="s">
        <v>30</v>
      </c>
      <c r="AX304" s="13" t="s">
        <v>73</v>
      </c>
      <c r="AY304" s="181" t="s">
        <v>126</v>
      </c>
    </row>
    <row r="305" s="13" customFormat="1">
      <c r="A305" s="13"/>
      <c r="B305" s="179"/>
      <c r="C305" s="13"/>
      <c r="D305" s="180" t="s">
        <v>134</v>
      </c>
      <c r="E305" s="181" t="s">
        <v>1</v>
      </c>
      <c r="F305" s="182" t="s">
        <v>284</v>
      </c>
      <c r="G305" s="13"/>
      <c r="H305" s="183">
        <v>188</v>
      </c>
      <c r="I305" s="13"/>
      <c r="J305" s="13"/>
      <c r="K305" s="13"/>
      <c r="L305" s="179"/>
      <c r="M305" s="184"/>
      <c r="N305" s="185"/>
      <c r="O305" s="185"/>
      <c r="P305" s="185"/>
      <c r="Q305" s="185"/>
      <c r="R305" s="185"/>
      <c r="S305" s="185"/>
      <c r="T305" s="18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1" t="s">
        <v>134</v>
      </c>
      <c r="AU305" s="181" t="s">
        <v>82</v>
      </c>
      <c r="AV305" s="13" t="s">
        <v>82</v>
      </c>
      <c r="AW305" s="13" t="s">
        <v>30</v>
      </c>
      <c r="AX305" s="13" t="s">
        <v>73</v>
      </c>
      <c r="AY305" s="181" t="s">
        <v>126</v>
      </c>
    </row>
    <row r="306" s="13" customFormat="1">
      <c r="A306" s="13"/>
      <c r="B306" s="179"/>
      <c r="C306" s="13"/>
      <c r="D306" s="180" t="s">
        <v>134</v>
      </c>
      <c r="E306" s="181" t="s">
        <v>1</v>
      </c>
      <c r="F306" s="182" t="s">
        <v>274</v>
      </c>
      <c r="G306" s="13"/>
      <c r="H306" s="183">
        <v>148</v>
      </c>
      <c r="I306" s="13"/>
      <c r="J306" s="13"/>
      <c r="K306" s="13"/>
      <c r="L306" s="179"/>
      <c r="M306" s="184"/>
      <c r="N306" s="185"/>
      <c r="O306" s="185"/>
      <c r="P306" s="185"/>
      <c r="Q306" s="185"/>
      <c r="R306" s="185"/>
      <c r="S306" s="185"/>
      <c r="T306" s="1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1" t="s">
        <v>134</v>
      </c>
      <c r="AU306" s="181" t="s">
        <v>82</v>
      </c>
      <c r="AV306" s="13" t="s">
        <v>82</v>
      </c>
      <c r="AW306" s="13" t="s">
        <v>30</v>
      </c>
      <c r="AX306" s="13" t="s">
        <v>73</v>
      </c>
      <c r="AY306" s="181" t="s">
        <v>126</v>
      </c>
    </row>
    <row r="307" s="13" customFormat="1">
      <c r="A307" s="13"/>
      <c r="B307" s="179"/>
      <c r="C307" s="13"/>
      <c r="D307" s="180" t="s">
        <v>134</v>
      </c>
      <c r="E307" s="181" t="s">
        <v>1</v>
      </c>
      <c r="F307" s="182" t="s">
        <v>275</v>
      </c>
      <c r="G307" s="13"/>
      <c r="H307" s="183">
        <v>226</v>
      </c>
      <c r="I307" s="13"/>
      <c r="J307" s="13"/>
      <c r="K307" s="13"/>
      <c r="L307" s="179"/>
      <c r="M307" s="184"/>
      <c r="N307" s="185"/>
      <c r="O307" s="185"/>
      <c r="P307" s="185"/>
      <c r="Q307" s="185"/>
      <c r="R307" s="185"/>
      <c r="S307" s="185"/>
      <c r="T307" s="18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1" t="s">
        <v>134</v>
      </c>
      <c r="AU307" s="181" t="s">
        <v>82</v>
      </c>
      <c r="AV307" s="13" t="s">
        <v>82</v>
      </c>
      <c r="AW307" s="13" t="s">
        <v>30</v>
      </c>
      <c r="AX307" s="13" t="s">
        <v>73</v>
      </c>
      <c r="AY307" s="181" t="s">
        <v>126</v>
      </c>
    </row>
    <row r="308" s="14" customFormat="1">
      <c r="A308" s="14"/>
      <c r="B308" s="187"/>
      <c r="C308" s="14"/>
      <c r="D308" s="180" t="s">
        <v>134</v>
      </c>
      <c r="E308" s="188" t="s">
        <v>1</v>
      </c>
      <c r="F308" s="189" t="s">
        <v>277</v>
      </c>
      <c r="G308" s="14"/>
      <c r="H308" s="188" t="s">
        <v>1</v>
      </c>
      <c r="I308" s="14"/>
      <c r="J308" s="14"/>
      <c r="K308" s="14"/>
      <c r="L308" s="187"/>
      <c r="M308" s="190"/>
      <c r="N308" s="191"/>
      <c r="O308" s="191"/>
      <c r="P308" s="191"/>
      <c r="Q308" s="191"/>
      <c r="R308" s="191"/>
      <c r="S308" s="191"/>
      <c r="T308" s="19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88" t="s">
        <v>134</v>
      </c>
      <c r="AU308" s="188" t="s">
        <v>82</v>
      </c>
      <c r="AV308" s="14" t="s">
        <v>78</v>
      </c>
      <c r="AW308" s="14" t="s">
        <v>30</v>
      </c>
      <c r="AX308" s="14" t="s">
        <v>73</v>
      </c>
      <c r="AY308" s="188" t="s">
        <v>126</v>
      </c>
    </row>
    <row r="309" s="13" customFormat="1">
      <c r="A309" s="13"/>
      <c r="B309" s="179"/>
      <c r="C309" s="13"/>
      <c r="D309" s="180" t="s">
        <v>134</v>
      </c>
      <c r="E309" s="181" t="s">
        <v>1</v>
      </c>
      <c r="F309" s="182" t="s">
        <v>278</v>
      </c>
      <c r="G309" s="13"/>
      <c r="H309" s="183">
        <v>-9.3710000000000004</v>
      </c>
      <c r="I309" s="13"/>
      <c r="J309" s="13"/>
      <c r="K309" s="13"/>
      <c r="L309" s="179"/>
      <c r="M309" s="184"/>
      <c r="N309" s="185"/>
      <c r="O309" s="185"/>
      <c r="P309" s="185"/>
      <c r="Q309" s="185"/>
      <c r="R309" s="185"/>
      <c r="S309" s="185"/>
      <c r="T309" s="18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1" t="s">
        <v>134</v>
      </c>
      <c r="AU309" s="181" t="s">
        <v>82</v>
      </c>
      <c r="AV309" s="13" t="s">
        <v>82</v>
      </c>
      <c r="AW309" s="13" t="s">
        <v>30</v>
      </c>
      <c r="AX309" s="13" t="s">
        <v>73</v>
      </c>
      <c r="AY309" s="181" t="s">
        <v>126</v>
      </c>
    </row>
    <row r="310" s="13" customFormat="1">
      <c r="A310" s="13"/>
      <c r="B310" s="179"/>
      <c r="C310" s="13"/>
      <c r="D310" s="180" t="s">
        <v>134</v>
      </c>
      <c r="E310" s="181" t="s">
        <v>1</v>
      </c>
      <c r="F310" s="182" t="s">
        <v>279</v>
      </c>
      <c r="G310" s="13"/>
      <c r="H310" s="183">
        <v>-3.1629999999999998</v>
      </c>
      <c r="I310" s="13"/>
      <c r="J310" s="13"/>
      <c r="K310" s="13"/>
      <c r="L310" s="179"/>
      <c r="M310" s="184"/>
      <c r="N310" s="185"/>
      <c r="O310" s="185"/>
      <c r="P310" s="185"/>
      <c r="Q310" s="185"/>
      <c r="R310" s="185"/>
      <c r="S310" s="185"/>
      <c r="T310" s="18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1" t="s">
        <v>134</v>
      </c>
      <c r="AU310" s="181" t="s">
        <v>82</v>
      </c>
      <c r="AV310" s="13" t="s">
        <v>82</v>
      </c>
      <c r="AW310" s="13" t="s">
        <v>30</v>
      </c>
      <c r="AX310" s="13" t="s">
        <v>73</v>
      </c>
      <c r="AY310" s="181" t="s">
        <v>126</v>
      </c>
    </row>
    <row r="311" s="15" customFormat="1">
      <c r="A311" s="15"/>
      <c r="B311" s="193"/>
      <c r="C311" s="15"/>
      <c r="D311" s="180" t="s">
        <v>134</v>
      </c>
      <c r="E311" s="194" t="s">
        <v>1</v>
      </c>
      <c r="F311" s="195" t="s">
        <v>143</v>
      </c>
      <c r="G311" s="15"/>
      <c r="H311" s="196">
        <v>723.46600000000001</v>
      </c>
      <c r="I311" s="15"/>
      <c r="J311" s="15"/>
      <c r="K311" s="15"/>
      <c r="L311" s="193"/>
      <c r="M311" s="197"/>
      <c r="N311" s="198"/>
      <c r="O311" s="198"/>
      <c r="P311" s="198"/>
      <c r="Q311" s="198"/>
      <c r="R311" s="198"/>
      <c r="S311" s="198"/>
      <c r="T311" s="199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194" t="s">
        <v>134</v>
      </c>
      <c r="AU311" s="194" t="s">
        <v>82</v>
      </c>
      <c r="AV311" s="15" t="s">
        <v>132</v>
      </c>
      <c r="AW311" s="15" t="s">
        <v>30</v>
      </c>
      <c r="AX311" s="15" t="s">
        <v>78</v>
      </c>
      <c r="AY311" s="194" t="s">
        <v>126</v>
      </c>
    </row>
    <row r="312" s="2" customFormat="1" ht="24.15" customHeight="1">
      <c r="A312" s="32"/>
      <c r="B312" s="165"/>
      <c r="C312" s="166" t="s">
        <v>427</v>
      </c>
      <c r="D312" s="166" t="s">
        <v>128</v>
      </c>
      <c r="E312" s="167" t="s">
        <v>428</v>
      </c>
      <c r="F312" s="168" t="s">
        <v>429</v>
      </c>
      <c r="G312" s="169" t="s">
        <v>147</v>
      </c>
      <c r="H312" s="170">
        <v>148</v>
      </c>
      <c r="I312" s="171">
        <v>378</v>
      </c>
      <c r="J312" s="171">
        <f>ROUND(I312*H312,2)</f>
        <v>55944</v>
      </c>
      <c r="K312" s="172"/>
      <c r="L312" s="33"/>
      <c r="M312" s="173" t="s">
        <v>1</v>
      </c>
      <c r="N312" s="174" t="s">
        <v>38</v>
      </c>
      <c r="O312" s="175">
        <v>0.94999999999999996</v>
      </c>
      <c r="P312" s="175">
        <f>O312*H312</f>
        <v>140.59999999999999</v>
      </c>
      <c r="Q312" s="175">
        <v>0.0085500000000000003</v>
      </c>
      <c r="R312" s="175">
        <f>Q312*H312</f>
        <v>1.2654000000000001</v>
      </c>
      <c r="S312" s="175">
        <v>0</v>
      </c>
      <c r="T312" s="176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7" t="s">
        <v>132</v>
      </c>
      <c r="AT312" s="177" t="s">
        <v>128</v>
      </c>
      <c r="AU312" s="177" t="s">
        <v>82</v>
      </c>
      <c r="AY312" s="19" t="s">
        <v>126</v>
      </c>
      <c r="BE312" s="178">
        <f>IF(N312="základní",J312,0)</f>
        <v>55944</v>
      </c>
      <c r="BF312" s="178">
        <f>IF(N312="snížená",J312,0)</f>
        <v>0</v>
      </c>
      <c r="BG312" s="178">
        <f>IF(N312="zákl. přenesená",J312,0)</f>
        <v>0</v>
      </c>
      <c r="BH312" s="178">
        <f>IF(N312="sníž. přenesená",J312,0)</f>
        <v>0</v>
      </c>
      <c r="BI312" s="178">
        <f>IF(N312="nulová",J312,0)</f>
        <v>0</v>
      </c>
      <c r="BJ312" s="19" t="s">
        <v>78</v>
      </c>
      <c r="BK312" s="178">
        <f>ROUND(I312*H312,2)</f>
        <v>55944</v>
      </c>
      <c r="BL312" s="19" t="s">
        <v>132</v>
      </c>
      <c r="BM312" s="177" t="s">
        <v>430</v>
      </c>
    </row>
    <row r="313" s="14" customFormat="1">
      <c r="A313" s="14"/>
      <c r="B313" s="187"/>
      <c r="C313" s="14"/>
      <c r="D313" s="180" t="s">
        <v>134</v>
      </c>
      <c r="E313" s="188" t="s">
        <v>1</v>
      </c>
      <c r="F313" s="189" t="s">
        <v>431</v>
      </c>
      <c r="G313" s="14"/>
      <c r="H313" s="188" t="s">
        <v>1</v>
      </c>
      <c r="I313" s="14"/>
      <c r="J313" s="14"/>
      <c r="K313" s="14"/>
      <c r="L313" s="187"/>
      <c r="M313" s="190"/>
      <c r="N313" s="191"/>
      <c r="O313" s="191"/>
      <c r="P313" s="191"/>
      <c r="Q313" s="191"/>
      <c r="R313" s="191"/>
      <c r="S313" s="191"/>
      <c r="T313" s="19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88" t="s">
        <v>134</v>
      </c>
      <c r="AU313" s="188" t="s">
        <v>82</v>
      </c>
      <c r="AV313" s="14" t="s">
        <v>78</v>
      </c>
      <c r="AW313" s="14" t="s">
        <v>30</v>
      </c>
      <c r="AX313" s="14" t="s">
        <v>73</v>
      </c>
      <c r="AY313" s="188" t="s">
        <v>126</v>
      </c>
    </row>
    <row r="314" s="13" customFormat="1">
      <c r="A314" s="13"/>
      <c r="B314" s="179"/>
      <c r="C314" s="13"/>
      <c r="D314" s="180" t="s">
        <v>134</v>
      </c>
      <c r="E314" s="181" t="s">
        <v>1</v>
      </c>
      <c r="F314" s="182" t="s">
        <v>272</v>
      </c>
      <c r="G314" s="13"/>
      <c r="H314" s="183">
        <v>174</v>
      </c>
      <c r="I314" s="13"/>
      <c r="J314" s="13"/>
      <c r="K314" s="13"/>
      <c r="L314" s="179"/>
      <c r="M314" s="184"/>
      <c r="N314" s="185"/>
      <c r="O314" s="185"/>
      <c r="P314" s="185"/>
      <c r="Q314" s="185"/>
      <c r="R314" s="185"/>
      <c r="S314" s="185"/>
      <c r="T314" s="18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1" t="s">
        <v>134</v>
      </c>
      <c r="AU314" s="181" t="s">
        <v>82</v>
      </c>
      <c r="AV314" s="13" t="s">
        <v>82</v>
      </c>
      <c r="AW314" s="13" t="s">
        <v>30</v>
      </c>
      <c r="AX314" s="13" t="s">
        <v>73</v>
      </c>
      <c r="AY314" s="181" t="s">
        <v>126</v>
      </c>
    </row>
    <row r="315" s="13" customFormat="1">
      <c r="A315" s="13"/>
      <c r="B315" s="179"/>
      <c r="C315" s="13"/>
      <c r="D315" s="180" t="s">
        <v>134</v>
      </c>
      <c r="E315" s="181" t="s">
        <v>1</v>
      </c>
      <c r="F315" s="182" t="s">
        <v>284</v>
      </c>
      <c r="G315" s="13"/>
      <c r="H315" s="183">
        <v>188</v>
      </c>
      <c r="I315" s="13"/>
      <c r="J315" s="13"/>
      <c r="K315" s="13"/>
      <c r="L315" s="179"/>
      <c r="M315" s="184"/>
      <c r="N315" s="185"/>
      <c r="O315" s="185"/>
      <c r="P315" s="185"/>
      <c r="Q315" s="185"/>
      <c r="R315" s="185"/>
      <c r="S315" s="185"/>
      <c r="T315" s="18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1" t="s">
        <v>134</v>
      </c>
      <c r="AU315" s="181" t="s">
        <v>82</v>
      </c>
      <c r="AV315" s="13" t="s">
        <v>82</v>
      </c>
      <c r="AW315" s="13" t="s">
        <v>30</v>
      </c>
      <c r="AX315" s="13" t="s">
        <v>73</v>
      </c>
      <c r="AY315" s="181" t="s">
        <v>126</v>
      </c>
    </row>
    <row r="316" s="13" customFormat="1">
      <c r="A316" s="13"/>
      <c r="B316" s="179"/>
      <c r="C316" s="13"/>
      <c r="D316" s="180" t="s">
        <v>134</v>
      </c>
      <c r="E316" s="181" t="s">
        <v>1</v>
      </c>
      <c r="F316" s="182" t="s">
        <v>274</v>
      </c>
      <c r="G316" s="13"/>
      <c r="H316" s="183">
        <v>148</v>
      </c>
      <c r="I316" s="13"/>
      <c r="J316" s="13"/>
      <c r="K316" s="13"/>
      <c r="L316" s="179"/>
      <c r="M316" s="184"/>
      <c r="N316" s="185"/>
      <c r="O316" s="185"/>
      <c r="P316" s="185"/>
      <c r="Q316" s="185"/>
      <c r="R316" s="185"/>
      <c r="S316" s="185"/>
      <c r="T316" s="18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1" t="s">
        <v>134</v>
      </c>
      <c r="AU316" s="181" t="s">
        <v>82</v>
      </c>
      <c r="AV316" s="13" t="s">
        <v>82</v>
      </c>
      <c r="AW316" s="13" t="s">
        <v>30</v>
      </c>
      <c r="AX316" s="13" t="s">
        <v>73</v>
      </c>
      <c r="AY316" s="181" t="s">
        <v>126</v>
      </c>
    </row>
    <row r="317" s="13" customFormat="1">
      <c r="A317" s="13"/>
      <c r="B317" s="179"/>
      <c r="C317" s="13"/>
      <c r="D317" s="180" t="s">
        <v>134</v>
      </c>
      <c r="E317" s="181" t="s">
        <v>1</v>
      </c>
      <c r="F317" s="182" t="s">
        <v>275</v>
      </c>
      <c r="G317" s="13"/>
      <c r="H317" s="183">
        <v>226</v>
      </c>
      <c r="I317" s="13"/>
      <c r="J317" s="13"/>
      <c r="K317" s="13"/>
      <c r="L317" s="179"/>
      <c r="M317" s="184"/>
      <c r="N317" s="185"/>
      <c r="O317" s="185"/>
      <c r="P317" s="185"/>
      <c r="Q317" s="185"/>
      <c r="R317" s="185"/>
      <c r="S317" s="185"/>
      <c r="T317" s="18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1" t="s">
        <v>134</v>
      </c>
      <c r="AU317" s="181" t="s">
        <v>82</v>
      </c>
      <c r="AV317" s="13" t="s">
        <v>82</v>
      </c>
      <c r="AW317" s="13" t="s">
        <v>30</v>
      </c>
      <c r="AX317" s="13" t="s">
        <v>73</v>
      </c>
      <c r="AY317" s="181" t="s">
        <v>126</v>
      </c>
    </row>
    <row r="318" s="16" customFormat="1">
      <c r="A318" s="16"/>
      <c r="B318" s="200"/>
      <c r="C318" s="16"/>
      <c r="D318" s="180" t="s">
        <v>134</v>
      </c>
      <c r="E318" s="201" t="s">
        <v>1</v>
      </c>
      <c r="F318" s="202" t="s">
        <v>210</v>
      </c>
      <c r="G318" s="16"/>
      <c r="H318" s="203">
        <v>736</v>
      </c>
      <c r="I318" s="16"/>
      <c r="J318" s="16"/>
      <c r="K318" s="16"/>
      <c r="L318" s="200"/>
      <c r="M318" s="204"/>
      <c r="N318" s="205"/>
      <c r="O318" s="205"/>
      <c r="P318" s="205"/>
      <c r="Q318" s="205"/>
      <c r="R318" s="205"/>
      <c r="S318" s="205"/>
      <c r="T318" s="20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01" t="s">
        <v>134</v>
      </c>
      <c r="AU318" s="201" t="s">
        <v>82</v>
      </c>
      <c r="AV318" s="16" t="s">
        <v>144</v>
      </c>
      <c r="AW318" s="16" t="s">
        <v>30</v>
      </c>
      <c r="AX318" s="16" t="s">
        <v>73</v>
      </c>
      <c r="AY318" s="201" t="s">
        <v>126</v>
      </c>
    </row>
    <row r="319" s="13" customFormat="1">
      <c r="A319" s="13"/>
      <c r="B319" s="179"/>
      <c r="C319" s="13"/>
      <c r="D319" s="180" t="s">
        <v>134</v>
      </c>
      <c r="E319" s="181" t="s">
        <v>1</v>
      </c>
      <c r="F319" s="182" t="s">
        <v>432</v>
      </c>
      <c r="G319" s="13"/>
      <c r="H319" s="183">
        <v>-588</v>
      </c>
      <c r="I319" s="13"/>
      <c r="J319" s="13"/>
      <c r="K319" s="13"/>
      <c r="L319" s="179"/>
      <c r="M319" s="184"/>
      <c r="N319" s="185"/>
      <c r="O319" s="185"/>
      <c r="P319" s="185"/>
      <c r="Q319" s="185"/>
      <c r="R319" s="185"/>
      <c r="S319" s="185"/>
      <c r="T319" s="18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1" t="s">
        <v>134</v>
      </c>
      <c r="AU319" s="181" t="s">
        <v>82</v>
      </c>
      <c r="AV319" s="13" t="s">
        <v>82</v>
      </c>
      <c r="AW319" s="13" t="s">
        <v>30</v>
      </c>
      <c r="AX319" s="13" t="s">
        <v>73</v>
      </c>
      <c r="AY319" s="181" t="s">
        <v>126</v>
      </c>
    </row>
    <row r="320" s="15" customFormat="1">
      <c r="A320" s="15"/>
      <c r="B320" s="193"/>
      <c r="C320" s="15"/>
      <c r="D320" s="180" t="s">
        <v>134</v>
      </c>
      <c r="E320" s="194" t="s">
        <v>1</v>
      </c>
      <c r="F320" s="195" t="s">
        <v>143</v>
      </c>
      <c r="G320" s="15"/>
      <c r="H320" s="196">
        <v>148</v>
      </c>
      <c r="I320" s="15"/>
      <c r="J320" s="15"/>
      <c r="K320" s="15"/>
      <c r="L320" s="193"/>
      <c r="M320" s="197"/>
      <c r="N320" s="198"/>
      <c r="O320" s="198"/>
      <c r="P320" s="198"/>
      <c r="Q320" s="198"/>
      <c r="R320" s="198"/>
      <c r="S320" s="198"/>
      <c r="T320" s="19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194" t="s">
        <v>134</v>
      </c>
      <c r="AU320" s="194" t="s">
        <v>82</v>
      </c>
      <c r="AV320" s="15" t="s">
        <v>132</v>
      </c>
      <c r="AW320" s="15" t="s">
        <v>30</v>
      </c>
      <c r="AX320" s="15" t="s">
        <v>78</v>
      </c>
      <c r="AY320" s="194" t="s">
        <v>126</v>
      </c>
    </row>
    <row r="321" s="2" customFormat="1" ht="24.15" customHeight="1">
      <c r="A321" s="32"/>
      <c r="B321" s="165"/>
      <c r="C321" s="166" t="s">
        <v>433</v>
      </c>
      <c r="D321" s="166" t="s">
        <v>128</v>
      </c>
      <c r="E321" s="167" t="s">
        <v>434</v>
      </c>
      <c r="F321" s="168" t="s">
        <v>435</v>
      </c>
      <c r="G321" s="169" t="s">
        <v>131</v>
      </c>
      <c r="H321" s="170">
        <v>0.97499999999999998</v>
      </c>
      <c r="I321" s="171">
        <v>10800</v>
      </c>
      <c r="J321" s="171">
        <f>ROUND(I321*H321,2)</f>
        <v>10530</v>
      </c>
      <c r="K321" s="172"/>
      <c r="L321" s="33"/>
      <c r="M321" s="173" t="s">
        <v>1</v>
      </c>
      <c r="N321" s="174" t="s">
        <v>38</v>
      </c>
      <c r="O321" s="175">
        <v>24.308</v>
      </c>
      <c r="P321" s="175">
        <f>O321*H321</f>
        <v>23.700299999999999</v>
      </c>
      <c r="Q321" s="175">
        <v>0.48818</v>
      </c>
      <c r="R321" s="175">
        <f>Q321*H321</f>
        <v>0.4759755</v>
      </c>
      <c r="S321" s="175">
        <v>0</v>
      </c>
      <c r="T321" s="176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7" t="s">
        <v>132</v>
      </c>
      <c r="AT321" s="177" t="s">
        <v>128</v>
      </c>
      <c r="AU321" s="177" t="s">
        <v>82</v>
      </c>
      <c r="AY321" s="19" t="s">
        <v>126</v>
      </c>
      <c r="BE321" s="178">
        <f>IF(N321="základní",J321,0)</f>
        <v>10530</v>
      </c>
      <c r="BF321" s="178">
        <f>IF(N321="snížená",J321,0)</f>
        <v>0</v>
      </c>
      <c r="BG321" s="178">
        <f>IF(N321="zákl. přenesená",J321,0)</f>
        <v>0</v>
      </c>
      <c r="BH321" s="178">
        <f>IF(N321="sníž. přenesená",J321,0)</f>
        <v>0</v>
      </c>
      <c r="BI321" s="178">
        <f>IF(N321="nulová",J321,0)</f>
        <v>0</v>
      </c>
      <c r="BJ321" s="19" t="s">
        <v>78</v>
      </c>
      <c r="BK321" s="178">
        <f>ROUND(I321*H321,2)</f>
        <v>10530</v>
      </c>
      <c r="BL321" s="19" t="s">
        <v>132</v>
      </c>
      <c r="BM321" s="177" t="s">
        <v>436</v>
      </c>
    </row>
    <row r="322" s="13" customFormat="1">
      <c r="A322" s="13"/>
      <c r="B322" s="179"/>
      <c r="C322" s="13"/>
      <c r="D322" s="180" t="s">
        <v>134</v>
      </c>
      <c r="E322" s="181" t="s">
        <v>1</v>
      </c>
      <c r="F322" s="182" t="s">
        <v>437</v>
      </c>
      <c r="G322" s="13"/>
      <c r="H322" s="183">
        <v>0.97499999999999998</v>
      </c>
      <c r="I322" s="13"/>
      <c r="J322" s="13"/>
      <c r="K322" s="13"/>
      <c r="L322" s="179"/>
      <c r="M322" s="184"/>
      <c r="N322" s="185"/>
      <c r="O322" s="185"/>
      <c r="P322" s="185"/>
      <c r="Q322" s="185"/>
      <c r="R322" s="185"/>
      <c r="S322" s="185"/>
      <c r="T322" s="18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1" t="s">
        <v>134</v>
      </c>
      <c r="AU322" s="181" t="s">
        <v>82</v>
      </c>
      <c r="AV322" s="13" t="s">
        <v>82</v>
      </c>
      <c r="AW322" s="13" t="s">
        <v>30</v>
      </c>
      <c r="AX322" s="13" t="s">
        <v>78</v>
      </c>
      <c r="AY322" s="181" t="s">
        <v>126</v>
      </c>
    </row>
    <row r="323" s="2" customFormat="1" ht="16.5" customHeight="1">
      <c r="A323" s="32"/>
      <c r="B323" s="165"/>
      <c r="C323" s="166" t="s">
        <v>438</v>
      </c>
      <c r="D323" s="166" t="s">
        <v>128</v>
      </c>
      <c r="E323" s="167" t="s">
        <v>439</v>
      </c>
      <c r="F323" s="168" t="s">
        <v>440</v>
      </c>
      <c r="G323" s="169" t="s">
        <v>147</v>
      </c>
      <c r="H323" s="170">
        <v>2.5600000000000001</v>
      </c>
      <c r="I323" s="171">
        <v>1650</v>
      </c>
      <c r="J323" s="171">
        <f>ROUND(I323*H323,2)</f>
        <v>4224</v>
      </c>
      <c r="K323" s="172"/>
      <c r="L323" s="33"/>
      <c r="M323" s="173" t="s">
        <v>1</v>
      </c>
      <c r="N323" s="174" t="s">
        <v>38</v>
      </c>
      <c r="O323" s="175">
        <v>0.80200000000000005</v>
      </c>
      <c r="P323" s="175">
        <f>O323*H323</f>
        <v>2.0531200000000003</v>
      </c>
      <c r="Q323" s="175">
        <v>0</v>
      </c>
      <c r="R323" s="175">
        <f>Q323*H323</f>
        <v>0</v>
      </c>
      <c r="S323" s="175">
        <v>0.014200000000000001</v>
      </c>
      <c r="T323" s="176">
        <f>S323*H323</f>
        <v>0.036352000000000002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7" t="s">
        <v>132</v>
      </c>
      <c r="AT323" s="177" t="s">
        <v>128</v>
      </c>
      <c r="AU323" s="177" t="s">
        <v>82</v>
      </c>
      <c r="AY323" s="19" t="s">
        <v>126</v>
      </c>
      <c r="BE323" s="178">
        <f>IF(N323="základní",J323,0)</f>
        <v>4224</v>
      </c>
      <c r="BF323" s="178">
        <f>IF(N323="snížená",J323,0)</f>
        <v>0</v>
      </c>
      <c r="BG323" s="178">
        <f>IF(N323="zákl. přenesená",J323,0)</f>
        <v>0</v>
      </c>
      <c r="BH323" s="178">
        <f>IF(N323="sníž. přenesená",J323,0)</f>
        <v>0</v>
      </c>
      <c r="BI323" s="178">
        <f>IF(N323="nulová",J323,0)</f>
        <v>0</v>
      </c>
      <c r="BJ323" s="19" t="s">
        <v>78</v>
      </c>
      <c r="BK323" s="178">
        <f>ROUND(I323*H323,2)</f>
        <v>4224</v>
      </c>
      <c r="BL323" s="19" t="s">
        <v>132</v>
      </c>
      <c r="BM323" s="177" t="s">
        <v>441</v>
      </c>
    </row>
    <row r="324" s="13" customFormat="1">
      <c r="A324" s="13"/>
      <c r="B324" s="179"/>
      <c r="C324" s="13"/>
      <c r="D324" s="180" t="s">
        <v>134</v>
      </c>
      <c r="E324" s="181" t="s">
        <v>1</v>
      </c>
      <c r="F324" s="182" t="s">
        <v>442</v>
      </c>
      <c r="G324" s="13"/>
      <c r="H324" s="183">
        <v>2.5600000000000001</v>
      </c>
      <c r="I324" s="13"/>
      <c r="J324" s="13"/>
      <c r="K324" s="13"/>
      <c r="L324" s="179"/>
      <c r="M324" s="184"/>
      <c r="N324" s="185"/>
      <c r="O324" s="185"/>
      <c r="P324" s="185"/>
      <c r="Q324" s="185"/>
      <c r="R324" s="185"/>
      <c r="S324" s="185"/>
      <c r="T324" s="18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1" t="s">
        <v>134</v>
      </c>
      <c r="AU324" s="181" t="s">
        <v>82</v>
      </c>
      <c r="AV324" s="13" t="s">
        <v>82</v>
      </c>
      <c r="AW324" s="13" t="s">
        <v>30</v>
      </c>
      <c r="AX324" s="13" t="s">
        <v>78</v>
      </c>
      <c r="AY324" s="181" t="s">
        <v>126</v>
      </c>
    </row>
    <row r="325" s="12" customFormat="1" ht="22.8" customHeight="1">
      <c r="A325" s="12"/>
      <c r="B325" s="153"/>
      <c r="C325" s="12"/>
      <c r="D325" s="154" t="s">
        <v>72</v>
      </c>
      <c r="E325" s="163" t="s">
        <v>443</v>
      </c>
      <c r="F325" s="163" t="s">
        <v>444</v>
      </c>
      <c r="G325" s="12"/>
      <c r="H325" s="12"/>
      <c r="I325" s="12"/>
      <c r="J325" s="164">
        <f>BK325</f>
        <v>112287.38000000001</v>
      </c>
      <c r="K325" s="12"/>
      <c r="L325" s="153"/>
      <c r="M325" s="157"/>
      <c r="N325" s="158"/>
      <c r="O325" s="158"/>
      <c r="P325" s="159">
        <f>SUM(P326:P330)</f>
        <v>168.55375000000001</v>
      </c>
      <c r="Q325" s="158"/>
      <c r="R325" s="159">
        <f>SUM(R326:R330)</f>
        <v>0</v>
      </c>
      <c r="S325" s="158"/>
      <c r="T325" s="160">
        <f>SUM(T326:T330)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54" t="s">
        <v>78</v>
      </c>
      <c r="AT325" s="161" t="s">
        <v>72</v>
      </c>
      <c r="AU325" s="161" t="s">
        <v>78</v>
      </c>
      <c r="AY325" s="154" t="s">
        <v>126</v>
      </c>
      <c r="BK325" s="162">
        <f>SUM(BK326:BK330)</f>
        <v>112287.38000000001</v>
      </c>
    </row>
    <row r="326" s="2" customFormat="1" ht="24.15" customHeight="1">
      <c r="A326" s="32"/>
      <c r="B326" s="165"/>
      <c r="C326" s="166" t="s">
        <v>445</v>
      </c>
      <c r="D326" s="166" t="s">
        <v>128</v>
      </c>
      <c r="E326" s="167" t="s">
        <v>446</v>
      </c>
      <c r="F326" s="168" t="s">
        <v>447</v>
      </c>
      <c r="G326" s="169" t="s">
        <v>448</v>
      </c>
      <c r="H326" s="170">
        <v>37.75</v>
      </c>
      <c r="I326" s="171">
        <v>1630</v>
      </c>
      <c r="J326" s="171">
        <f>ROUND(I326*H326,2)</f>
        <v>61532.5</v>
      </c>
      <c r="K326" s="172"/>
      <c r="L326" s="33"/>
      <c r="M326" s="173" t="s">
        <v>1</v>
      </c>
      <c r="N326" s="174" t="s">
        <v>38</v>
      </c>
      <c r="O326" s="175">
        <v>4.25</v>
      </c>
      <c r="P326" s="175">
        <f>O326*H326</f>
        <v>160.4375</v>
      </c>
      <c r="Q326" s="175">
        <v>0</v>
      </c>
      <c r="R326" s="175">
        <f>Q326*H326</f>
        <v>0</v>
      </c>
      <c r="S326" s="175">
        <v>0</v>
      </c>
      <c r="T326" s="176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7" t="s">
        <v>132</v>
      </c>
      <c r="AT326" s="177" t="s">
        <v>128</v>
      </c>
      <c r="AU326" s="177" t="s">
        <v>82</v>
      </c>
      <c r="AY326" s="19" t="s">
        <v>126</v>
      </c>
      <c r="BE326" s="178">
        <f>IF(N326="základní",J326,0)</f>
        <v>61532.5</v>
      </c>
      <c r="BF326" s="178">
        <f>IF(N326="snížená",J326,0)</f>
        <v>0</v>
      </c>
      <c r="BG326" s="178">
        <f>IF(N326="zákl. přenesená",J326,0)</f>
        <v>0</v>
      </c>
      <c r="BH326" s="178">
        <f>IF(N326="sníž. přenesená",J326,0)</f>
        <v>0</v>
      </c>
      <c r="BI326" s="178">
        <f>IF(N326="nulová",J326,0)</f>
        <v>0</v>
      </c>
      <c r="BJ326" s="19" t="s">
        <v>78</v>
      </c>
      <c r="BK326" s="178">
        <f>ROUND(I326*H326,2)</f>
        <v>61532.5</v>
      </c>
      <c r="BL326" s="19" t="s">
        <v>132</v>
      </c>
      <c r="BM326" s="177" t="s">
        <v>449</v>
      </c>
    </row>
    <row r="327" s="2" customFormat="1" ht="24.15" customHeight="1">
      <c r="A327" s="32"/>
      <c r="B327" s="165"/>
      <c r="C327" s="166" t="s">
        <v>450</v>
      </c>
      <c r="D327" s="166" t="s">
        <v>128</v>
      </c>
      <c r="E327" s="167" t="s">
        <v>451</v>
      </c>
      <c r="F327" s="168" t="s">
        <v>452</v>
      </c>
      <c r="G327" s="169" t="s">
        <v>448</v>
      </c>
      <c r="H327" s="170">
        <v>37.75</v>
      </c>
      <c r="I327" s="171">
        <v>314</v>
      </c>
      <c r="J327" s="171">
        <f>ROUND(I327*H327,2)</f>
        <v>11853.5</v>
      </c>
      <c r="K327" s="172"/>
      <c r="L327" s="33"/>
      <c r="M327" s="173" t="s">
        <v>1</v>
      </c>
      <c r="N327" s="174" t="s">
        <v>38</v>
      </c>
      <c r="O327" s="175">
        <v>0.125</v>
      </c>
      <c r="P327" s="175">
        <f>O327*H327</f>
        <v>4.71875</v>
      </c>
      <c r="Q327" s="175">
        <v>0</v>
      </c>
      <c r="R327" s="175">
        <f>Q327*H327</f>
        <v>0</v>
      </c>
      <c r="S327" s="175">
        <v>0</v>
      </c>
      <c r="T327" s="176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7" t="s">
        <v>132</v>
      </c>
      <c r="AT327" s="177" t="s">
        <v>128</v>
      </c>
      <c r="AU327" s="177" t="s">
        <v>82</v>
      </c>
      <c r="AY327" s="19" t="s">
        <v>126</v>
      </c>
      <c r="BE327" s="178">
        <f>IF(N327="základní",J327,0)</f>
        <v>11853.5</v>
      </c>
      <c r="BF327" s="178">
        <f>IF(N327="snížená",J327,0)</f>
        <v>0</v>
      </c>
      <c r="BG327" s="178">
        <f>IF(N327="zákl. přenesená",J327,0)</f>
        <v>0</v>
      </c>
      <c r="BH327" s="178">
        <f>IF(N327="sníž. přenesená",J327,0)</f>
        <v>0</v>
      </c>
      <c r="BI327" s="178">
        <f>IF(N327="nulová",J327,0)</f>
        <v>0</v>
      </c>
      <c r="BJ327" s="19" t="s">
        <v>78</v>
      </c>
      <c r="BK327" s="178">
        <f>ROUND(I327*H327,2)</f>
        <v>11853.5</v>
      </c>
      <c r="BL327" s="19" t="s">
        <v>132</v>
      </c>
      <c r="BM327" s="177" t="s">
        <v>453</v>
      </c>
    </row>
    <row r="328" s="2" customFormat="1" ht="24.15" customHeight="1">
      <c r="A328" s="32"/>
      <c r="B328" s="165"/>
      <c r="C328" s="166" t="s">
        <v>454</v>
      </c>
      <c r="D328" s="166" t="s">
        <v>128</v>
      </c>
      <c r="E328" s="167" t="s">
        <v>455</v>
      </c>
      <c r="F328" s="168" t="s">
        <v>456</v>
      </c>
      <c r="G328" s="169" t="s">
        <v>448</v>
      </c>
      <c r="H328" s="170">
        <v>566.25</v>
      </c>
      <c r="I328" s="171">
        <v>13.699999999999999</v>
      </c>
      <c r="J328" s="171">
        <f>ROUND(I328*H328,2)</f>
        <v>7757.6300000000001</v>
      </c>
      <c r="K328" s="172"/>
      <c r="L328" s="33"/>
      <c r="M328" s="173" t="s">
        <v>1</v>
      </c>
      <c r="N328" s="174" t="s">
        <v>38</v>
      </c>
      <c r="O328" s="175">
        <v>0.0060000000000000001</v>
      </c>
      <c r="P328" s="175">
        <f>O328*H328</f>
        <v>3.3975</v>
      </c>
      <c r="Q328" s="175">
        <v>0</v>
      </c>
      <c r="R328" s="175">
        <f>Q328*H328</f>
        <v>0</v>
      </c>
      <c r="S328" s="175">
        <v>0</v>
      </c>
      <c r="T328" s="176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7" t="s">
        <v>132</v>
      </c>
      <c r="AT328" s="177" t="s">
        <v>128</v>
      </c>
      <c r="AU328" s="177" t="s">
        <v>82</v>
      </c>
      <c r="AY328" s="19" t="s">
        <v>126</v>
      </c>
      <c r="BE328" s="178">
        <f>IF(N328="základní",J328,0)</f>
        <v>7757.6300000000001</v>
      </c>
      <c r="BF328" s="178">
        <f>IF(N328="snížená",J328,0)</f>
        <v>0</v>
      </c>
      <c r="BG328" s="178">
        <f>IF(N328="zákl. přenesená",J328,0)</f>
        <v>0</v>
      </c>
      <c r="BH328" s="178">
        <f>IF(N328="sníž. přenesená",J328,0)</f>
        <v>0</v>
      </c>
      <c r="BI328" s="178">
        <f>IF(N328="nulová",J328,0)</f>
        <v>0</v>
      </c>
      <c r="BJ328" s="19" t="s">
        <v>78</v>
      </c>
      <c r="BK328" s="178">
        <f>ROUND(I328*H328,2)</f>
        <v>7757.6300000000001</v>
      </c>
      <c r="BL328" s="19" t="s">
        <v>132</v>
      </c>
      <c r="BM328" s="177" t="s">
        <v>457</v>
      </c>
    </row>
    <row r="329" s="13" customFormat="1">
      <c r="A329" s="13"/>
      <c r="B329" s="179"/>
      <c r="C329" s="13"/>
      <c r="D329" s="180" t="s">
        <v>134</v>
      </c>
      <c r="E329" s="181" t="s">
        <v>1</v>
      </c>
      <c r="F329" s="182" t="s">
        <v>458</v>
      </c>
      <c r="G329" s="13"/>
      <c r="H329" s="183">
        <v>566.25</v>
      </c>
      <c r="I329" s="13"/>
      <c r="J329" s="13"/>
      <c r="K329" s="13"/>
      <c r="L329" s="179"/>
      <c r="M329" s="184"/>
      <c r="N329" s="185"/>
      <c r="O329" s="185"/>
      <c r="P329" s="185"/>
      <c r="Q329" s="185"/>
      <c r="R329" s="185"/>
      <c r="S329" s="185"/>
      <c r="T329" s="18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1" t="s">
        <v>134</v>
      </c>
      <c r="AU329" s="181" t="s">
        <v>82</v>
      </c>
      <c r="AV329" s="13" t="s">
        <v>82</v>
      </c>
      <c r="AW329" s="13" t="s">
        <v>30</v>
      </c>
      <c r="AX329" s="13" t="s">
        <v>78</v>
      </c>
      <c r="AY329" s="181" t="s">
        <v>126</v>
      </c>
    </row>
    <row r="330" s="2" customFormat="1" ht="33" customHeight="1">
      <c r="A330" s="32"/>
      <c r="B330" s="165"/>
      <c r="C330" s="166" t="s">
        <v>459</v>
      </c>
      <c r="D330" s="166" t="s">
        <v>128</v>
      </c>
      <c r="E330" s="167" t="s">
        <v>460</v>
      </c>
      <c r="F330" s="168" t="s">
        <v>461</v>
      </c>
      <c r="G330" s="169" t="s">
        <v>448</v>
      </c>
      <c r="H330" s="170">
        <v>37.75</v>
      </c>
      <c r="I330" s="171">
        <v>825</v>
      </c>
      <c r="J330" s="171">
        <f>ROUND(I330*H330,2)</f>
        <v>31143.75</v>
      </c>
      <c r="K330" s="172"/>
      <c r="L330" s="33"/>
      <c r="M330" s="173" t="s">
        <v>1</v>
      </c>
      <c r="N330" s="174" t="s">
        <v>38</v>
      </c>
      <c r="O330" s="175">
        <v>0</v>
      </c>
      <c r="P330" s="175">
        <f>O330*H330</f>
        <v>0</v>
      </c>
      <c r="Q330" s="175">
        <v>0</v>
      </c>
      <c r="R330" s="175">
        <f>Q330*H330</f>
        <v>0</v>
      </c>
      <c r="S330" s="175">
        <v>0</v>
      </c>
      <c r="T330" s="176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7" t="s">
        <v>132</v>
      </c>
      <c r="AT330" s="177" t="s">
        <v>128</v>
      </c>
      <c r="AU330" s="177" t="s">
        <v>82</v>
      </c>
      <c r="AY330" s="19" t="s">
        <v>126</v>
      </c>
      <c r="BE330" s="178">
        <f>IF(N330="základní",J330,0)</f>
        <v>31143.75</v>
      </c>
      <c r="BF330" s="178">
        <f>IF(N330="snížená",J330,0)</f>
        <v>0</v>
      </c>
      <c r="BG330" s="178">
        <f>IF(N330="zákl. přenesená",J330,0)</f>
        <v>0</v>
      </c>
      <c r="BH330" s="178">
        <f>IF(N330="sníž. přenesená",J330,0)</f>
        <v>0</v>
      </c>
      <c r="BI330" s="178">
        <f>IF(N330="nulová",J330,0)</f>
        <v>0</v>
      </c>
      <c r="BJ330" s="19" t="s">
        <v>78</v>
      </c>
      <c r="BK330" s="178">
        <f>ROUND(I330*H330,2)</f>
        <v>31143.75</v>
      </c>
      <c r="BL330" s="19" t="s">
        <v>132</v>
      </c>
      <c r="BM330" s="177" t="s">
        <v>462</v>
      </c>
    </row>
    <row r="331" s="12" customFormat="1" ht="22.8" customHeight="1">
      <c r="A331" s="12"/>
      <c r="B331" s="153"/>
      <c r="C331" s="12"/>
      <c r="D331" s="154" t="s">
        <v>72</v>
      </c>
      <c r="E331" s="163" t="s">
        <v>463</v>
      </c>
      <c r="F331" s="163" t="s">
        <v>464</v>
      </c>
      <c r="G331" s="12"/>
      <c r="H331" s="12"/>
      <c r="I331" s="12"/>
      <c r="J331" s="164">
        <f>BK331</f>
        <v>76042.779999999999</v>
      </c>
      <c r="K331" s="12"/>
      <c r="L331" s="153"/>
      <c r="M331" s="157"/>
      <c r="N331" s="158"/>
      <c r="O331" s="158"/>
      <c r="P331" s="159">
        <f>P332</f>
        <v>65.710884000000007</v>
      </c>
      <c r="Q331" s="158"/>
      <c r="R331" s="159">
        <f>R332</f>
        <v>0</v>
      </c>
      <c r="S331" s="158"/>
      <c r="T331" s="160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54" t="s">
        <v>78</v>
      </c>
      <c r="AT331" s="161" t="s">
        <v>72</v>
      </c>
      <c r="AU331" s="161" t="s">
        <v>78</v>
      </c>
      <c r="AY331" s="154" t="s">
        <v>126</v>
      </c>
      <c r="BK331" s="162">
        <f>BK332</f>
        <v>76042.779999999999</v>
      </c>
    </row>
    <row r="332" s="2" customFormat="1" ht="21.75" customHeight="1">
      <c r="A332" s="32"/>
      <c r="B332" s="165"/>
      <c r="C332" s="166" t="s">
        <v>465</v>
      </c>
      <c r="D332" s="166" t="s">
        <v>128</v>
      </c>
      <c r="E332" s="167" t="s">
        <v>466</v>
      </c>
      <c r="F332" s="168" t="s">
        <v>467</v>
      </c>
      <c r="G332" s="169" t="s">
        <v>448</v>
      </c>
      <c r="H332" s="170">
        <v>206.63800000000001</v>
      </c>
      <c r="I332" s="171">
        <v>368</v>
      </c>
      <c r="J332" s="171">
        <f>ROUND(I332*H332,2)</f>
        <v>76042.779999999999</v>
      </c>
      <c r="K332" s="172"/>
      <c r="L332" s="33"/>
      <c r="M332" s="173" t="s">
        <v>1</v>
      </c>
      <c r="N332" s="174" t="s">
        <v>38</v>
      </c>
      <c r="O332" s="175">
        <v>0.318</v>
      </c>
      <c r="P332" s="175">
        <f>O332*H332</f>
        <v>65.710884000000007</v>
      </c>
      <c r="Q332" s="175">
        <v>0</v>
      </c>
      <c r="R332" s="175">
        <f>Q332*H332</f>
        <v>0</v>
      </c>
      <c r="S332" s="175">
        <v>0</v>
      </c>
      <c r="T332" s="176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7" t="s">
        <v>132</v>
      </c>
      <c r="AT332" s="177" t="s">
        <v>128</v>
      </c>
      <c r="AU332" s="177" t="s">
        <v>82</v>
      </c>
      <c r="AY332" s="19" t="s">
        <v>126</v>
      </c>
      <c r="BE332" s="178">
        <f>IF(N332="základní",J332,0)</f>
        <v>76042.779999999999</v>
      </c>
      <c r="BF332" s="178">
        <f>IF(N332="snížená",J332,0)</f>
        <v>0</v>
      </c>
      <c r="BG332" s="178">
        <f>IF(N332="zákl. přenesená",J332,0)</f>
        <v>0</v>
      </c>
      <c r="BH332" s="178">
        <f>IF(N332="sníž. přenesená",J332,0)</f>
        <v>0</v>
      </c>
      <c r="BI332" s="178">
        <f>IF(N332="nulová",J332,0)</f>
        <v>0</v>
      </c>
      <c r="BJ332" s="19" t="s">
        <v>78</v>
      </c>
      <c r="BK332" s="178">
        <f>ROUND(I332*H332,2)</f>
        <v>76042.779999999999</v>
      </c>
      <c r="BL332" s="19" t="s">
        <v>132</v>
      </c>
      <c r="BM332" s="177" t="s">
        <v>468</v>
      </c>
    </row>
    <row r="333" s="12" customFormat="1" ht="25.92" customHeight="1">
      <c r="A333" s="12"/>
      <c r="B333" s="153"/>
      <c r="C333" s="12"/>
      <c r="D333" s="154" t="s">
        <v>72</v>
      </c>
      <c r="E333" s="155" t="s">
        <v>469</v>
      </c>
      <c r="F333" s="155" t="s">
        <v>470</v>
      </c>
      <c r="G333" s="12"/>
      <c r="H333" s="12"/>
      <c r="I333" s="12"/>
      <c r="J333" s="156">
        <f>BK333</f>
        <v>1627194.3500000001</v>
      </c>
      <c r="K333" s="12"/>
      <c r="L333" s="153"/>
      <c r="M333" s="157"/>
      <c r="N333" s="158"/>
      <c r="O333" s="158"/>
      <c r="P333" s="159">
        <f>P334+P413+P417+P424+P452</f>
        <v>211.11646199999998</v>
      </c>
      <c r="Q333" s="158"/>
      <c r="R333" s="159">
        <f>R334+R413+R417+R424+R452</f>
        <v>2.2961425800000002</v>
      </c>
      <c r="S333" s="158"/>
      <c r="T333" s="160">
        <f>T334+T413+T417+T424+T452</f>
        <v>0.38812600000000003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54" t="s">
        <v>82</v>
      </c>
      <c r="AT333" s="161" t="s">
        <v>72</v>
      </c>
      <c r="AU333" s="161" t="s">
        <v>73</v>
      </c>
      <c r="AY333" s="154" t="s">
        <v>126</v>
      </c>
      <c r="BK333" s="162">
        <f>BK334+BK413+BK417+BK424+BK452</f>
        <v>1627194.3500000001</v>
      </c>
    </row>
    <row r="334" s="12" customFormat="1" ht="22.8" customHeight="1">
      <c r="A334" s="12"/>
      <c r="B334" s="153"/>
      <c r="C334" s="12"/>
      <c r="D334" s="154" t="s">
        <v>72</v>
      </c>
      <c r="E334" s="163" t="s">
        <v>471</v>
      </c>
      <c r="F334" s="163" t="s">
        <v>472</v>
      </c>
      <c r="G334" s="12"/>
      <c r="H334" s="12"/>
      <c r="I334" s="12"/>
      <c r="J334" s="164">
        <f>BK334</f>
        <v>148648.84</v>
      </c>
      <c r="K334" s="12"/>
      <c r="L334" s="153"/>
      <c r="M334" s="157"/>
      <c r="N334" s="158"/>
      <c r="O334" s="158"/>
      <c r="P334" s="159">
        <f>SUM(P335:P412)</f>
        <v>106.979454</v>
      </c>
      <c r="Q334" s="158"/>
      <c r="R334" s="159">
        <f>SUM(R335:R412)</f>
        <v>1.4548803000000001</v>
      </c>
      <c r="S334" s="158"/>
      <c r="T334" s="160">
        <f>SUM(T335:T412)</f>
        <v>0.36412600000000001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54" t="s">
        <v>82</v>
      </c>
      <c r="AT334" s="161" t="s">
        <v>72</v>
      </c>
      <c r="AU334" s="161" t="s">
        <v>78</v>
      </c>
      <c r="AY334" s="154" t="s">
        <v>126</v>
      </c>
      <c r="BK334" s="162">
        <f>SUM(BK335:BK412)</f>
        <v>148648.84</v>
      </c>
    </row>
    <row r="335" s="2" customFormat="1" ht="16.5" customHeight="1">
      <c r="A335" s="32"/>
      <c r="B335" s="165"/>
      <c r="C335" s="166" t="s">
        <v>473</v>
      </c>
      <c r="D335" s="166" t="s">
        <v>128</v>
      </c>
      <c r="E335" s="167" t="s">
        <v>474</v>
      </c>
      <c r="F335" s="168" t="s">
        <v>475</v>
      </c>
      <c r="G335" s="169" t="s">
        <v>131</v>
      </c>
      <c r="H335" s="170">
        <v>2.3090000000000002</v>
      </c>
      <c r="I335" s="171">
        <v>2090</v>
      </c>
      <c r="J335" s="171">
        <f>ROUND(I335*H335,2)</f>
        <v>4825.8100000000004</v>
      </c>
      <c r="K335" s="172"/>
      <c r="L335" s="33"/>
      <c r="M335" s="173" t="s">
        <v>1</v>
      </c>
      <c r="N335" s="174" t="s">
        <v>38</v>
      </c>
      <c r="O335" s="175">
        <v>3.3999999999999999</v>
      </c>
      <c r="P335" s="175">
        <f>O335*H335</f>
        <v>7.8506</v>
      </c>
      <c r="Q335" s="175">
        <v>0</v>
      </c>
      <c r="R335" s="175">
        <f>Q335*H335</f>
        <v>0</v>
      </c>
      <c r="S335" s="175">
        <v>0</v>
      </c>
      <c r="T335" s="17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7" t="s">
        <v>218</v>
      </c>
      <c r="AT335" s="177" t="s">
        <v>128</v>
      </c>
      <c r="AU335" s="177" t="s">
        <v>82</v>
      </c>
      <c r="AY335" s="19" t="s">
        <v>126</v>
      </c>
      <c r="BE335" s="178">
        <f>IF(N335="základní",J335,0)</f>
        <v>4825.8100000000004</v>
      </c>
      <c r="BF335" s="178">
        <f>IF(N335="snížená",J335,0)</f>
        <v>0</v>
      </c>
      <c r="BG335" s="178">
        <f>IF(N335="zákl. přenesená",J335,0)</f>
        <v>0</v>
      </c>
      <c r="BH335" s="178">
        <f>IF(N335="sníž. přenesená",J335,0)</f>
        <v>0</v>
      </c>
      <c r="BI335" s="178">
        <f>IF(N335="nulová",J335,0)</f>
        <v>0</v>
      </c>
      <c r="BJ335" s="19" t="s">
        <v>78</v>
      </c>
      <c r="BK335" s="178">
        <f>ROUND(I335*H335,2)</f>
        <v>4825.8100000000004</v>
      </c>
      <c r="BL335" s="19" t="s">
        <v>218</v>
      </c>
      <c r="BM335" s="177" t="s">
        <v>476</v>
      </c>
    </row>
    <row r="336" s="13" customFormat="1">
      <c r="A336" s="13"/>
      <c r="B336" s="179"/>
      <c r="C336" s="13"/>
      <c r="D336" s="180" t="s">
        <v>134</v>
      </c>
      <c r="E336" s="181" t="s">
        <v>1</v>
      </c>
      <c r="F336" s="182" t="s">
        <v>477</v>
      </c>
      <c r="G336" s="13"/>
      <c r="H336" s="183">
        <v>2.3090000000000002</v>
      </c>
      <c r="I336" s="13"/>
      <c r="J336" s="13"/>
      <c r="K336" s="13"/>
      <c r="L336" s="179"/>
      <c r="M336" s="184"/>
      <c r="N336" s="185"/>
      <c r="O336" s="185"/>
      <c r="P336" s="185"/>
      <c r="Q336" s="185"/>
      <c r="R336" s="185"/>
      <c r="S336" s="185"/>
      <c r="T336" s="18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1" t="s">
        <v>134</v>
      </c>
      <c r="AU336" s="181" t="s">
        <v>82</v>
      </c>
      <c r="AV336" s="13" t="s">
        <v>82</v>
      </c>
      <c r="AW336" s="13" t="s">
        <v>30</v>
      </c>
      <c r="AX336" s="13" t="s">
        <v>78</v>
      </c>
      <c r="AY336" s="181" t="s">
        <v>126</v>
      </c>
    </row>
    <row r="337" s="2" customFormat="1" ht="16.5" customHeight="1">
      <c r="A337" s="32"/>
      <c r="B337" s="165"/>
      <c r="C337" s="166" t="s">
        <v>478</v>
      </c>
      <c r="D337" s="166" t="s">
        <v>128</v>
      </c>
      <c r="E337" s="167" t="s">
        <v>479</v>
      </c>
      <c r="F337" s="168" t="s">
        <v>480</v>
      </c>
      <c r="G337" s="169" t="s">
        <v>236</v>
      </c>
      <c r="H337" s="170">
        <v>4</v>
      </c>
      <c r="I337" s="171">
        <v>12000</v>
      </c>
      <c r="J337" s="171">
        <f>ROUND(I337*H337,2)</f>
        <v>48000</v>
      </c>
      <c r="K337" s="172"/>
      <c r="L337" s="33"/>
      <c r="M337" s="173" t="s">
        <v>1</v>
      </c>
      <c r="N337" s="174" t="s">
        <v>38</v>
      </c>
      <c r="O337" s="175">
        <v>0.69199999999999995</v>
      </c>
      <c r="P337" s="175">
        <f>O337*H337</f>
        <v>2.7679999999999998</v>
      </c>
      <c r="Q337" s="175">
        <v>0</v>
      </c>
      <c r="R337" s="175">
        <f>Q337*H337</f>
        <v>0</v>
      </c>
      <c r="S337" s="175">
        <v>0</v>
      </c>
      <c r="T337" s="176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7" t="s">
        <v>218</v>
      </c>
      <c r="AT337" s="177" t="s">
        <v>128</v>
      </c>
      <c r="AU337" s="177" t="s">
        <v>82</v>
      </c>
      <c r="AY337" s="19" t="s">
        <v>126</v>
      </c>
      <c r="BE337" s="178">
        <f>IF(N337="základní",J337,0)</f>
        <v>48000</v>
      </c>
      <c r="BF337" s="178">
        <f>IF(N337="snížená",J337,0)</f>
        <v>0</v>
      </c>
      <c r="BG337" s="178">
        <f>IF(N337="zákl. přenesená",J337,0)</f>
        <v>0</v>
      </c>
      <c r="BH337" s="178">
        <f>IF(N337="sníž. přenesená",J337,0)</f>
        <v>0</v>
      </c>
      <c r="BI337" s="178">
        <f>IF(N337="nulová",J337,0)</f>
        <v>0</v>
      </c>
      <c r="BJ337" s="19" t="s">
        <v>78</v>
      </c>
      <c r="BK337" s="178">
        <f>ROUND(I337*H337,2)</f>
        <v>48000</v>
      </c>
      <c r="BL337" s="19" t="s">
        <v>218</v>
      </c>
      <c r="BM337" s="177" t="s">
        <v>481</v>
      </c>
    </row>
    <row r="338" s="2" customFormat="1" ht="33" customHeight="1">
      <c r="A338" s="32"/>
      <c r="B338" s="165"/>
      <c r="C338" s="166" t="s">
        <v>482</v>
      </c>
      <c r="D338" s="166" t="s">
        <v>128</v>
      </c>
      <c r="E338" s="167" t="s">
        <v>483</v>
      </c>
      <c r="F338" s="168" t="s">
        <v>484</v>
      </c>
      <c r="G338" s="169" t="s">
        <v>131</v>
      </c>
      <c r="H338" s="170">
        <v>2.532</v>
      </c>
      <c r="I338" s="171">
        <v>981</v>
      </c>
      <c r="J338" s="171">
        <f>ROUND(I338*H338,2)</f>
        <v>2483.8899999999999</v>
      </c>
      <c r="K338" s="172"/>
      <c r="L338" s="33"/>
      <c r="M338" s="173" t="s">
        <v>1</v>
      </c>
      <c r="N338" s="174" t="s">
        <v>38</v>
      </c>
      <c r="O338" s="175">
        <v>1.5600000000000001</v>
      </c>
      <c r="P338" s="175">
        <f>O338*H338</f>
        <v>3.9499200000000001</v>
      </c>
      <c r="Q338" s="175">
        <v>0.00108</v>
      </c>
      <c r="R338" s="175">
        <f>Q338*H338</f>
        <v>0.00273456</v>
      </c>
      <c r="S338" s="175">
        <v>0</v>
      </c>
      <c r="T338" s="176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7" t="s">
        <v>218</v>
      </c>
      <c r="AT338" s="177" t="s">
        <v>128</v>
      </c>
      <c r="AU338" s="177" t="s">
        <v>82</v>
      </c>
      <c r="AY338" s="19" t="s">
        <v>126</v>
      </c>
      <c r="BE338" s="178">
        <f>IF(N338="základní",J338,0)</f>
        <v>2483.8899999999999</v>
      </c>
      <c r="BF338" s="178">
        <f>IF(N338="snížená",J338,0)</f>
        <v>0</v>
      </c>
      <c r="BG338" s="178">
        <f>IF(N338="zákl. přenesená",J338,0)</f>
        <v>0</v>
      </c>
      <c r="BH338" s="178">
        <f>IF(N338="sníž. přenesená",J338,0)</f>
        <v>0</v>
      </c>
      <c r="BI338" s="178">
        <f>IF(N338="nulová",J338,0)</f>
        <v>0</v>
      </c>
      <c r="BJ338" s="19" t="s">
        <v>78</v>
      </c>
      <c r="BK338" s="178">
        <f>ROUND(I338*H338,2)</f>
        <v>2483.8899999999999</v>
      </c>
      <c r="BL338" s="19" t="s">
        <v>218</v>
      </c>
      <c r="BM338" s="177" t="s">
        <v>485</v>
      </c>
    </row>
    <row r="339" s="13" customFormat="1">
      <c r="A339" s="13"/>
      <c r="B339" s="179"/>
      <c r="C339" s="13"/>
      <c r="D339" s="180" t="s">
        <v>134</v>
      </c>
      <c r="E339" s="181" t="s">
        <v>1</v>
      </c>
      <c r="F339" s="182" t="s">
        <v>486</v>
      </c>
      <c r="G339" s="13"/>
      <c r="H339" s="183">
        <v>2.532</v>
      </c>
      <c r="I339" s="13"/>
      <c r="J339" s="13"/>
      <c r="K339" s="13"/>
      <c r="L339" s="179"/>
      <c r="M339" s="184"/>
      <c r="N339" s="185"/>
      <c r="O339" s="185"/>
      <c r="P339" s="185"/>
      <c r="Q339" s="185"/>
      <c r="R339" s="185"/>
      <c r="S339" s="185"/>
      <c r="T339" s="18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1" t="s">
        <v>134</v>
      </c>
      <c r="AU339" s="181" t="s">
        <v>82</v>
      </c>
      <c r="AV339" s="13" t="s">
        <v>82</v>
      </c>
      <c r="AW339" s="13" t="s">
        <v>30</v>
      </c>
      <c r="AX339" s="13" t="s">
        <v>78</v>
      </c>
      <c r="AY339" s="181" t="s">
        <v>126</v>
      </c>
    </row>
    <row r="340" s="2" customFormat="1" ht="16.5" customHeight="1">
      <c r="A340" s="32"/>
      <c r="B340" s="165"/>
      <c r="C340" s="166" t="s">
        <v>487</v>
      </c>
      <c r="D340" s="166" t="s">
        <v>128</v>
      </c>
      <c r="E340" s="167" t="s">
        <v>488</v>
      </c>
      <c r="F340" s="168" t="s">
        <v>489</v>
      </c>
      <c r="G340" s="169" t="s">
        <v>147</v>
      </c>
      <c r="H340" s="170">
        <v>26.009</v>
      </c>
      <c r="I340" s="171">
        <v>45.600000000000001</v>
      </c>
      <c r="J340" s="171">
        <f>ROUND(I340*H340,2)</f>
        <v>1186.01</v>
      </c>
      <c r="K340" s="172"/>
      <c r="L340" s="33"/>
      <c r="M340" s="173" t="s">
        <v>1</v>
      </c>
      <c r="N340" s="174" t="s">
        <v>38</v>
      </c>
      <c r="O340" s="175">
        <v>0.10199999999999999</v>
      </c>
      <c r="P340" s="175">
        <f>O340*H340</f>
        <v>2.6529179999999997</v>
      </c>
      <c r="Q340" s="175">
        <v>0</v>
      </c>
      <c r="R340" s="175">
        <f>Q340*H340</f>
        <v>0</v>
      </c>
      <c r="S340" s="175">
        <v>0.014</v>
      </c>
      <c r="T340" s="176">
        <f>S340*H340</f>
        <v>0.36412600000000001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7" t="s">
        <v>218</v>
      </c>
      <c r="AT340" s="177" t="s">
        <v>128</v>
      </c>
      <c r="AU340" s="177" t="s">
        <v>82</v>
      </c>
      <c r="AY340" s="19" t="s">
        <v>126</v>
      </c>
      <c r="BE340" s="178">
        <f>IF(N340="základní",J340,0)</f>
        <v>1186.01</v>
      </c>
      <c r="BF340" s="178">
        <f>IF(N340="snížená",J340,0)</f>
        <v>0</v>
      </c>
      <c r="BG340" s="178">
        <f>IF(N340="zákl. přenesená",J340,0)</f>
        <v>0</v>
      </c>
      <c r="BH340" s="178">
        <f>IF(N340="sníž. přenesená",J340,0)</f>
        <v>0</v>
      </c>
      <c r="BI340" s="178">
        <f>IF(N340="nulová",J340,0)</f>
        <v>0</v>
      </c>
      <c r="BJ340" s="19" t="s">
        <v>78</v>
      </c>
      <c r="BK340" s="178">
        <f>ROUND(I340*H340,2)</f>
        <v>1186.01</v>
      </c>
      <c r="BL340" s="19" t="s">
        <v>218</v>
      </c>
      <c r="BM340" s="177" t="s">
        <v>490</v>
      </c>
    </row>
    <row r="341" s="13" customFormat="1">
      <c r="A341" s="13"/>
      <c r="B341" s="179"/>
      <c r="C341" s="13"/>
      <c r="D341" s="180" t="s">
        <v>134</v>
      </c>
      <c r="E341" s="181" t="s">
        <v>1</v>
      </c>
      <c r="F341" s="182" t="s">
        <v>491</v>
      </c>
      <c r="G341" s="13"/>
      <c r="H341" s="183">
        <v>3.1139999999999999</v>
      </c>
      <c r="I341" s="13"/>
      <c r="J341" s="13"/>
      <c r="K341" s="13"/>
      <c r="L341" s="179"/>
      <c r="M341" s="184"/>
      <c r="N341" s="185"/>
      <c r="O341" s="185"/>
      <c r="P341" s="185"/>
      <c r="Q341" s="185"/>
      <c r="R341" s="185"/>
      <c r="S341" s="185"/>
      <c r="T341" s="18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1" t="s">
        <v>134</v>
      </c>
      <c r="AU341" s="181" t="s">
        <v>82</v>
      </c>
      <c r="AV341" s="13" t="s">
        <v>82</v>
      </c>
      <c r="AW341" s="13" t="s">
        <v>30</v>
      </c>
      <c r="AX341" s="13" t="s">
        <v>73</v>
      </c>
      <c r="AY341" s="181" t="s">
        <v>126</v>
      </c>
    </row>
    <row r="342" s="13" customFormat="1">
      <c r="A342" s="13"/>
      <c r="B342" s="179"/>
      <c r="C342" s="13"/>
      <c r="D342" s="180" t="s">
        <v>134</v>
      </c>
      <c r="E342" s="181" t="s">
        <v>1</v>
      </c>
      <c r="F342" s="182" t="s">
        <v>492</v>
      </c>
      <c r="G342" s="13"/>
      <c r="H342" s="183">
        <v>0.46600000000000003</v>
      </c>
      <c r="I342" s="13"/>
      <c r="J342" s="13"/>
      <c r="K342" s="13"/>
      <c r="L342" s="179"/>
      <c r="M342" s="184"/>
      <c r="N342" s="185"/>
      <c r="O342" s="185"/>
      <c r="P342" s="185"/>
      <c r="Q342" s="185"/>
      <c r="R342" s="185"/>
      <c r="S342" s="185"/>
      <c r="T342" s="18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1" t="s">
        <v>134</v>
      </c>
      <c r="AU342" s="181" t="s">
        <v>82</v>
      </c>
      <c r="AV342" s="13" t="s">
        <v>82</v>
      </c>
      <c r="AW342" s="13" t="s">
        <v>30</v>
      </c>
      <c r="AX342" s="13" t="s">
        <v>73</v>
      </c>
      <c r="AY342" s="181" t="s">
        <v>126</v>
      </c>
    </row>
    <row r="343" s="13" customFormat="1">
      <c r="A343" s="13"/>
      <c r="B343" s="179"/>
      <c r="C343" s="13"/>
      <c r="D343" s="180" t="s">
        <v>134</v>
      </c>
      <c r="E343" s="181" t="s">
        <v>1</v>
      </c>
      <c r="F343" s="182" t="s">
        <v>493</v>
      </c>
      <c r="G343" s="13"/>
      <c r="H343" s="183">
        <v>7.6600000000000001</v>
      </c>
      <c r="I343" s="13"/>
      <c r="J343" s="13"/>
      <c r="K343" s="13"/>
      <c r="L343" s="179"/>
      <c r="M343" s="184"/>
      <c r="N343" s="185"/>
      <c r="O343" s="185"/>
      <c r="P343" s="185"/>
      <c r="Q343" s="185"/>
      <c r="R343" s="185"/>
      <c r="S343" s="185"/>
      <c r="T343" s="18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1" t="s">
        <v>134</v>
      </c>
      <c r="AU343" s="181" t="s">
        <v>82</v>
      </c>
      <c r="AV343" s="13" t="s">
        <v>82</v>
      </c>
      <c r="AW343" s="13" t="s">
        <v>30</v>
      </c>
      <c r="AX343" s="13" t="s">
        <v>73</v>
      </c>
      <c r="AY343" s="181" t="s">
        <v>126</v>
      </c>
    </row>
    <row r="344" s="13" customFormat="1">
      <c r="A344" s="13"/>
      <c r="B344" s="179"/>
      <c r="C344" s="13"/>
      <c r="D344" s="180" t="s">
        <v>134</v>
      </c>
      <c r="E344" s="181" t="s">
        <v>1</v>
      </c>
      <c r="F344" s="182" t="s">
        <v>494</v>
      </c>
      <c r="G344" s="13"/>
      <c r="H344" s="183">
        <v>7.0970000000000004</v>
      </c>
      <c r="I344" s="13"/>
      <c r="J344" s="13"/>
      <c r="K344" s="13"/>
      <c r="L344" s="179"/>
      <c r="M344" s="184"/>
      <c r="N344" s="185"/>
      <c r="O344" s="185"/>
      <c r="P344" s="185"/>
      <c r="Q344" s="185"/>
      <c r="R344" s="185"/>
      <c r="S344" s="185"/>
      <c r="T344" s="18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1" t="s">
        <v>134</v>
      </c>
      <c r="AU344" s="181" t="s">
        <v>82</v>
      </c>
      <c r="AV344" s="13" t="s">
        <v>82</v>
      </c>
      <c r="AW344" s="13" t="s">
        <v>30</v>
      </c>
      <c r="AX344" s="13" t="s">
        <v>73</v>
      </c>
      <c r="AY344" s="181" t="s">
        <v>126</v>
      </c>
    </row>
    <row r="345" s="13" customFormat="1">
      <c r="A345" s="13"/>
      <c r="B345" s="179"/>
      <c r="C345" s="13"/>
      <c r="D345" s="180" t="s">
        <v>134</v>
      </c>
      <c r="E345" s="181" t="s">
        <v>1</v>
      </c>
      <c r="F345" s="182" t="s">
        <v>495</v>
      </c>
      <c r="G345" s="13"/>
      <c r="H345" s="183">
        <v>7.6719999999999997</v>
      </c>
      <c r="I345" s="13"/>
      <c r="J345" s="13"/>
      <c r="K345" s="13"/>
      <c r="L345" s="179"/>
      <c r="M345" s="184"/>
      <c r="N345" s="185"/>
      <c r="O345" s="185"/>
      <c r="P345" s="185"/>
      <c r="Q345" s="185"/>
      <c r="R345" s="185"/>
      <c r="S345" s="185"/>
      <c r="T345" s="18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1" t="s">
        <v>134</v>
      </c>
      <c r="AU345" s="181" t="s">
        <v>82</v>
      </c>
      <c r="AV345" s="13" t="s">
        <v>82</v>
      </c>
      <c r="AW345" s="13" t="s">
        <v>30</v>
      </c>
      <c r="AX345" s="13" t="s">
        <v>73</v>
      </c>
      <c r="AY345" s="181" t="s">
        <v>126</v>
      </c>
    </row>
    <row r="346" s="15" customFormat="1">
      <c r="A346" s="15"/>
      <c r="B346" s="193"/>
      <c r="C346" s="15"/>
      <c r="D346" s="180" t="s">
        <v>134</v>
      </c>
      <c r="E346" s="194" t="s">
        <v>1</v>
      </c>
      <c r="F346" s="195" t="s">
        <v>143</v>
      </c>
      <c r="G346" s="15"/>
      <c r="H346" s="196">
        <v>26.009</v>
      </c>
      <c r="I346" s="15"/>
      <c r="J346" s="15"/>
      <c r="K346" s="15"/>
      <c r="L346" s="193"/>
      <c r="M346" s="197"/>
      <c r="N346" s="198"/>
      <c r="O346" s="198"/>
      <c r="P346" s="198"/>
      <c r="Q346" s="198"/>
      <c r="R346" s="198"/>
      <c r="S346" s="198"/>
      <c r="T346" s="19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194" t="s">
        <v>134</v>
      </c>
      <c r="AU346" s="194" t="s">
        <v>82</v>
      </c>
      <c r="AV346" s="15" t="s">
        <v>132</v>
      </c>
      <c r="AW346" s="15" t="s">
        <v>30</v>
      </c>
      <c r="AX346" s="15" t="s">
        <v>78</v>
      </c>
      <c r="AY346" s="194" t="s">
        <v>126</v>
      </c>
    </row>
    <row r="347" s="2" customFormat="1" ht="33" customHeight="1">
      <c r="A347" s="32"/>
      <c r="B347" s="165"/>
      <c r="C347" s="166" t="s">
        <v>496</v>
      </c>
      <c r="D347" s="166" t="s">
        <v>128</v>
      </c>
      <c r="E347" s="167" t="s">
        <v>497</v>
      </c>
      <c r="F347" s="168" t="s">
        <v>498</v>
      </c>
      <c r="G347" s="169" t="s">
        <v>198</v>
      </c>
      <c r="H347" s="170">
        <v>81.914000000000001</v>
      </c>
      <c r="I347" s="171">
        <v>278</v>
      </c>
      <c r="J347" s="171">
        <f>ROUND(I347*H347,2)</f>
        <v>22772.09</v>
      </c>
      <c r="K347" s="172"/>
      <c r="L347" s="33"/>
      <c r="M347" s="173" t="s">
        <v>1</v>
      </c>
      <c r="N347" s="174" t="s">
        <v>38</v>
      </c>
      <c r="O347" s="175">
        <v>0.504</v>
      </c>
      <c r="P347" s="175">
        <f>O347*H347</f>
        <v>41.284655999999998</v>
      </c>
      <c r="Q347" s="175">
        <v>0</v>
      </c>
      <c r="R347" s="175">
        <f>Q347*H347</f>
        <v>0</v>
      </c>
      <c r="S347" s="175">
        <v>0</v>
      </c>
      <c r="T347" s="176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7" t="s">
        <v>218</v>
      </c>
      <c r="AT347" s="177" t="s">
        <v>128</v>
      </c>
      <c r="AU347" s="177" t="s">
        <v>82</v>
      </c>
      <c r="AY347" s="19" t="s">
        <v>126</v>
      </c>
      <c r="BE347" s="178">
        <f>IF(N347="základní",J347,0)</f>
        <v>22772.09</v>
      </c>
      <c r="BF347" s="178">
        <f>IF(N347="snížená",J347,0)</f>
        <v>0</v>
      </c>
      <c r="BG347" s="178">
        <f>IF(N347="zákl. přenesená",J347,0)</f>
        <v>0</v>
      </c>
      <c r="BH347" s="178">
        <f>IF(N347="sníž. přenesená",J347,0)</f>
        <v>0</v>
      </c>
      <c r="BI347" s="178">
        <f>IF(N347="nulová",J347,0)</f>
        <v>0</v>
      </c>
      <c r="BJ347" s="19" t="s">
        <v>78</v>
      </c>
      <c r="BK347" s="178">
        <f>ROUND(I347*H347,2)</f>
        <v>22772.09</v>
      </c>
      <c r="BL347" s="19" t="s">
        <v>218</v>
      </c>
      <c r="BM347" s="177" t="s">
        <v>499</v>
      </c>
    </row>
    <row r="348" s="14" customFormat="1">
      <c r="A348" s="14"/>
      <c r="B348" s="187"/>
      <c r="C348" s="14"/>
      <c r="D348" s="180" t="s">
        <v>134</v>
      </c>
      <c r="E348" s="188" t="s">
        <v>1</v>
      </c>
      <c r="F348" s="189" t="s">
        <v>500</v>
      </c>
      <c r="G348" s="14"/>
      <c r="H348" s="188" t="s">
        <v>1</v>
      </c>
      <c r="I348" s="14"/>
      <c r="J348" s="14"/>
      <c r="K348" s="14"/>
      <c r="L348" s="187"/>
      <c r="M348" s="190"/>
      <c r="N348" s="191"/>
      <c r="O348" s="191"/>
      <c r="P348" s="191"/>
      <c r="Q348" s="191"/>
      <c r="R348" s="191"/>
      <c r="S348" s="191"/>
      <c r="T348" s="19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88" t="s">
        <v>134</v>
      </c>
      <c r="AU348" s="188" t="s">
        <v>82</v>
      </c>
      <c r="AV348" s="14" t="s">
        <v>78</v>
      </c>
      <c r="AW348" s="14" t="s">
        <v>30</v>
      </c>
      <c r="AX348" s="14" t="s">
        <v>73</v>
      </c>
      <c r="AY348" s="188" t="s">
        <v>126</v>
      </c>
    </row>
    <row r="349" s="13" customFormat="1">
      <c r="A349" s="13"/>
      <c r="B349" s="179"/>
      <c r="C349" s="13"/>
      <c r="D349" s="180" t="s">
        <v>134</v>
      </c>
      <c r="E349" s="181" t="s">
        <v>1</v>
      </c>
      <c r="F349" s="182" t="s">
        <v>501</v>
      </c>
      <c r="G349" s="13"/>
      <c r="H349" s="183">
        <v>3.2639999999999998</v>
      </c>
      <c r="I349" s="13"/>
      <c r="J349" s="13"/>
      <c r="K349" s="13"/>
      <c r="L349" s="179"/>
      <c r="M349" s="184"/>
      <c r="N349" s="185"/>
      <c r="O349" s="185"/>
      <c r="P349" s="185"/>
      <c r="Q349" s="185"/>
      <c r="R349" s="185"/>
      <c r="S349" s="185"/>
      <c r="T349" s="18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1" t="s">
        <v>134</v>
      </c>
      <c r="AU349" s="181" t="s">
        <v>82</v>
      </c>
      <c r="AV349" s="13" t="s">
        <v>82</v>
      </c>
      <c r="AW349" s="13" t="s">
        <v>30</v>
      </c>
      <c r="AX349" s="13" t="s">
        <v>73</v>
      </c>
      <c r="AY349" s="181" t="s">
        <v>126</v>
      </c>
    </row>
    <row r="350" s="13" customFormat="1">
      <c r="A350" s="13"/>
      <c r="B350" s="179"/>
      <c r="C350" s="13"/>
      <c r="D350" s="180" t="s">
        <v>134</v>
      </c>
      <c r="E350" s="181" t="s">
        <v>1</v>
      </c>
      <c r="F350" s="182" t="s">
        <v>502</v>
      </c>
      <c r="G350" s="13"/>
      <c r="H350" s="183">
        <v>4.2000000000000002</v>
      </c>
      <c r="I350" s="13"/>
      <c r="J350" s="13"/>
      <c r="K350" s="13"/>
      <c r="L350" s="179"/>
      <c r="M350" s="184"/>
      <c r="N350" s="185"/>
      <c r="O350" s="185"/>
      <c r="P350" s="185"/>
      <c r="Q350" s="185"/>
      <c r="R350" s="185"/>
      <c r="S350" s="185"/>
      <c r="T350" s="18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1" t="s">
        <v>134</v>
      </c>
      <c r="AU350" s="181" t="s">
        <v>82</v>
      </c>
      <c r="AV350" s="13" t="s">
        <v>82</v>
      </c>
      <c r="AW350" s="13" t="s">
        <v>30</v>
      </c>
      <c r="AX350" s="13" t="s">
        <v>73</v>
      </c>
      <c r="AY350" s="181" t="s">
        <v>126</v>
      </c>
    </row>
    <row r="351" s="14" customFormat="1">
      <c r="A351" s="14"/>
      <c r="B351" s="187"/>
      <c r="C351" s="14"/>
      <c r="D351" s="180" t="s">
        <v>134</v>
      </c>
      <c r="E351" s="188" t="s">
        <v>1</v>
      </c>
      <c r="F351" s="189" t="s">
        <v>503</v>
      </c>
      <c r="G351" s="14"/>
      <c r="H351" s="188" t="s">
        <v>1</v>
      </c>
      <c r="I351" s="14"/>
      <c r="J351" s="14"/>
      <c r="K351" s="14"/>
      <c r="L351" s="187"/>
      <c r="M351" s="190"/>
      <c r="N351" s="191"/>
      <c r="O351" s="191"/>
      <c r="P351" s="191"/>
      <c r="Q351" s="191"/>
      <c r="R351" s="191"/>
      <c r="S351" s="191"/>
      <c r="T351" s="19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88" t="s">
        <v>134</v>
      </c>
      <c r="AU351" s="188" t="s">
        <v>82</v>
      </c>
      <c r="AV351" s="14" t="s">
        <v>78</v>
      </c>
      <c r="AW351" s="14" t="s">
        <v>30</v>
      </c>
      <c r="AX351" s="14" t="s">
        <v>73</v>
      </c>
      <c r="AY351" s="188" t="s">
        <v>126</v>
      </c>
    </row>
    <row r="352" s="13" customFormat="1">
      <c r="A352" s="13"/>
      <c r="B352" s="179"/>
      <c r="C352" s="13"/>
      <c r="D352" s="180" t="s">
        <v>134</v>
      </c>
      <c r="E352" s="181" t="s">
        <v>1</v>
      </c>
      <c r="F352" s="182" t="s">
        <v>504</v>
      </c>
      <c r="G352" s="13"/>
      <c r="H352" s="183">
        <v>8.75</v>
      </c>
      <c r="I352" s="13"/>
      <c r="J352" s="13"/>
      <c r="K352" s="13"/>
      <c r="L352" s="179"/>
      <c r="M352" s="184"/>
      <c r="N352" s="185"/>
      <c r="O352" s="185"/>
      <c r="P352" s="185"/>
      <c r="Q352" s="185"/>
      <c r="R352" s="185"/>
      <c r="S352" s="185"/>
      <c r="T352" s="18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1" t="s">
        <v>134</v>
      </c>
      <c r="AU352" s="181" t="s">
        <v>82</v>
      </c>
      <c r="AV352" s="13" t="s">
        <v>82</v>
      </c>
      <c r="AW352" s="13" t="s">
        <v>30</v>
      </c>
      <c r="AX352" s="13" t="s">
        <v>73</v>
      </c>
      <c r="AY352" s="181" t="s">
        <v>126</v>
      </c>
    </row>
    <row r="353" s="13" customFormat="1">
      <c r="A353" s="13"/>
      <c r="B353" s="179"/>
      <c r="C353" s="13"/>
      <c r="D353" s="180" t="s">
        <v>134</v>
      </c>
      <c r="E353" s="181" t="s">
        <v>1</v>
      </c>
      <c r="F353" s="182" t="s">
        <v>505</v>
      </c>
      <c r="G353" s="13"/>
      <c r="H353" s="183">
        <v>8.5</v>
      </c>
      <c r="I353" s="13"/>
      <c r="J353" s="13"/>
      <c r="K353" s="13"/>
      <c r="L353" s="179"/>
      <c r="M353" s="184"/>
      <c r="N353" s="185"/>
      <c r="O353" s="185"/>
      <c r="P353" s="185"/>
      <c r="Q353" s="185"/>
      <c r="R353" s="185"/>
      <c r="S353" s="185"/>
      <c r="T353" s="18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1" t="s">
        <v>134</v>
      </c>
      <c r="AU353" s="181" t="s">
        <v>82</v>
      </c>
      <c r="AV353" s="13" t="s">
        <v>82</v>
      </c>
      <c r="AW353" s="13" t="s">
        <v>30</v>
      </c>
      <c r="AX353" s="13" t="s">
        <v>73</v>
      </c>
      <c r="AY353" s="181" t="s">
        <v>126</v>
      </c>
    </row>
    <row r="354" s="13" customFormat="1">
      <c r="A354" s="13"/>
      <c r="B354" s="179"/>
      <c r="C354" s="13"/>
      <c r="D354" s="180" t="s">
        <v>134</v>
      </c>
      <c r="E354" s="181" t="s">
        <v>1</v>
      </c>
      <c r="F354" s="182" t="s">
        <v>506</v>
      </c>
      <c r="G354" s="13"/>
      <c r="H354" s="183">
        <v>14.699999999999999</v>
      </c>
      <c r="I354" s="13"/>
      <c r="J354" s="13"/>
      <c r="K354" s="13"/>
      <c r="L354" s="179"/>
      <c r="M354" s="184"/>
      <c r="N354" s="185"/>
      <c r="O354" s="185"/>
      <c r="P354" s="185"/>
      <c r="Q354" s="185"/>
      <c r="R354" s="185"/>
      <c r="S354" s="185"/>
      <c r="T354" s="18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1" t="s">
        <v>134</v>
      </c>
      <c r="AU354" s="181" t="s">
        <v>82</v>
      </c>
      <c r="AV354" s="13" t="s">
        <v>82</v>
      </c>
      <c r="AW354" s="13" t="s">
        <v>30</v>
      </c>
      <c r="AX354" s="13" t="s">
        <v>73</v>
      </c>
      <c r="AY354" s="181" t="s">
        <v>126</v>
      </c>
    </row>
    <row r="355" s="13" customFormat="1">
      <c r="A355" s="13"/>
      <c r="B355" s="179"/>
      <c r="C355" s="13"/>
      <c r="D355" s="180" t="s">
        <v>134</v>
      </c>
      <c r="E355" s="181" t="s">
        <v>1</v>
      </c>
      <c r="F355" s="182" t="s">
        <v>507</v>
      </c>
      <c r="G355" s="13"/>
      <c r="H355" s="183">
        <v>3</v>
      </c>
      <c r="I355" s="13"/>
      <c r="J355" s="13"/>
      <c r="K355" s="13"/>
      <c r="L355" s="179"/>
      <c r="M355" s="184"/>
      <c r="N355" s="185"/>
      <c r="O355" s="185"/>
      <c r="P355" s="185"/>
      <c r="Q355" s="185"/>
      <c r="R355" s="185"/>
      <c r="S355" s="185"/>
      <c r="T355" s="18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1" t="s">
        <v>134</v>
      </c>
      <c r="AU355" s="181" t="s">
        <v>82</v>
      </c>
      <c r="AV355" s="13" t="s">
        <v>82</v>
      </c>
      <c r="AW355" s="13" t="s">
        <v>30</v>
      </c>
      <c r="AX355" s="13" t="s">
        <v>73</v>
      </c>
      <c r="AY355" s="181" t="s">
        <v>126</v>
      </c>
    </row>
    <row r="356" s="13" customFormat="1">
      <c r="A356" s="13"/>
      <c r="B356" s="179"/>
      <c r="C356" s="13"/>
      <c r="D356" s="180" t="s">
        <v>134</v>
      </c>
      <c r="E356" s="181" t="s">
        <v>1</v>
      </c>
      <c r="F356" s="182" t="s">
        <v>508</v>
      </c>
      <c r="G356" s="13"/>
      <c r="H356" s="183">
        <v>2.7999999999999998</v>
      </c>
      <c r="I356" s="13"/>
      <c r="J356" s="13"/>
      <c r="K356" s="13"/>
      <c r="L356" s="179"/>
      <c r="M356" s="184"/>
      <c r="N356" s="185"/>
      <c r="O356" s="185"/>
      <c r="P356" s="185"/>
      <c r="Q356" s="185"/>
      <c r="R356" s="185"/>
      <c r="S356" s="185"/>
      <c r="T356" s="18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1" t="s">
        <v>134</v>
      </c>
      <c r="AU356" s="181" t="s">
        <v>82</v>
      </c>
      <c r="AV356" s="13" t="s">
        <v>82</v>
      </c>
      <c r="AW356" s="13" t="s">
        <v>30</v>
      </c>
      <c r="AX356" s="13" t="s">
        <v>73</v>
      </c>
      <c r="AY356" s="181" t="s">
        <v>126</v>
      </c>
    </row>
    <row r="357" s="14" customFormat="1">
      <c r="A357" s="14"/>
      <c r="B357" s="187"/>
      <c r="C357" s="14"/>
      <c r="D357" s="180" t="s">
        <v>134</v>
      </c>
      <c r="E357" s="188" t="s">
        <v>1</v>
      </c>
      <c r="F357" s="189" t="s">
        <v>509</v>
      </c>
      <c r="G357" s="14"/>
      <c r="H357" s="188" t="s">
        <v>1</v>
      </c>
      <c r="I357" s="14"/>
      <c r="J357" s="14"/>
      <c r="K357" s="14"/>
      <c r="L357" s="187"/>
      <c r="M357" s="190"/>
      <c r="N357" s="191"/>
      <c r="O357" s="191"/>
      <c r="P357" s="191"/>
      <c r="Q357" s="191"/>
      <c r="R357" s="191"/>
      <c r="S357" s="191"/>
      <c r="T357" s="19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88" t="s">
        <v>134</v>
      </c>
      <c r="AU357" s="188" t="s">
        <v>82</v>
      </c>
      <c r="AV357" s="14" t="s">
        <v>78</v>
      </c>
      <c r="AW357" s="14" t="s">
        <v>30</v>
      </c>
      <c r="AX357" s="14" t="s">
        <v>73</v>
      </c>
      <c r="AY357" s="188" t="s">
        <v>126</v>
      </c>
    </row>
    <row r="358" s="13" customFormat="1">
      <c r="A358" s="13"/>
      <c r="B358" s="179"/>
      <c r="C358" s="13"/>
      <c r="D358" s="180" t="s">
        <v>134</v>
      </c>
      <c r="E358" s="181" t="s">
        <v>1</v>
      </c>
      <c r="F358" s="182" t="s">
        <v>510</v>
      </c>
      <c r="G358" s="13"/>
      <c r="H358" s="183">
        <v>16.899999999999999</v>
      </c>
      <c r="I358" s="13"/>
      <c r="J358" s="13"/>
      <c r="K358" s="13"/>
      <c r="L358" s="179"/>
      <c r="M358" s="184"/>
      <c r="N358" s="185"/>
      <c r="O358" s="185"/>
      <c r="P358" s="185"/>
      <c r="Q358" s="185"/>
      <c r="R358" s="185"/>
      <c r="S358" s="185"/>
      <c r="T358" s="18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1" t="s">
        <v>134</v>
      </c>
      <c r="AU358" s="181" t="s">
        <v>82</v>
      </c>
      <c r="AV358" s="13" t="s">
        <v>82</v>
      </c>
      <c r="AW358" s="13" t="s">
        <v>30</v>
      </c>
      <c r="AX358" s="13" t="s">
        <v>73</v>
      </c>
      <c r="AY358" s="181" t="s">
        <v>126</v>
      </c>
    </row>
    <row r="359" s="13" customFormat="1">
      <c r="A359" s="13"/>
      <c r="B359" s="179"/>
      <c r="C359" s="13"/>
      <c r="D359" s="180" t="s">
        <v>134</v>
      </c>
      <c r="E359" s="181" t="s">
        <v>1</v>
      </c>
      <c r="F359" s="182" t="s">
        <v>511</v>
      </c>
      <c r="G359" s="13"/>
      <c r="H359" s="183">
        <v>19.800000000000001</v>
      </c>
      <c r="I359" s="13"/>
      <c r="J359" s="13"/>
      <c r="K359" s="13"/>
      <c r="L359" s="179"/>
      <c r="M359" s="184"/>
      <c r="N359" s="185"/>
      <c r="O359" s="185"/>
      <c r="P359" s="185"/>
      <c r="Q359" s="185"/>
      <c r="R359" s="185"/>
      <c r="S359" s="185"/>
      <c r="T359" s="18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1" t="s">
        <v>134</v>
      </c>
      <c r="AU359" s="181" t="s">
        <v>82</v>
      </c>
      <c r="AV359" s="13" t="s">
        <v>82</v>
      </c>
      <c r="AW359" s="13" t="s">
        <v>30</v>
      </c>
      <c r="AX359" s="13" t="s">
        <v>73</v>
      </c>
      <c r="AY359" s="181" t="s">
        <v>126</v>
      </c>
    </row>
    <row r="360" s="15" customFormat="1">
      <c r="A360" s="15"/>
      <c r="B360" s="193"/>
      <c r="C360" s="15"/>
      <c r="D360" s="180" t="s">
        <v>134</v>
      </c>
      <c r="E360" s="194" t="s">
        <v>1</v>
      </c>
      <c r="F360" s="195" t="s">
        <v>143</v>
      </c>
      <c r="G360" s="15"/>
      <c r="H360" s="196">
        <v>81.914000000000001</v>
      </c>
      <c r="I360" s="15"/>
      <c r="J360" s="15"/>
      <c r="K360" s="15"/>
      <c r="L360" s="193"/>
      <c r="M360" s="197"/>
      <c r="N360" s="198"/>
      <c r="O360" s="198"/>
      <c r="P360" s="198"/>
      <c r="Q360" s="198"/>
      <c r="R360" s="198"/>
      <c r="S360" s="198"/>
      <c r="T360" s="19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194" t="s">
        <v>134</v>
      </c>
      <c r="AU360" s="194" t="s">
        <v>82</v>
      </c>
      <c r="AV360" s="15" t="s">
        <v>132</v>
      </c>
      <c r="AW360" s="15" t="s">
        <v>30</v>
      </c>
      <c r="AX360" s="15" t="s">
        <v>78</v>
      </c>
      <c r="AY360" s="194" t="s">
        <v>126</v>
      </c>
    </row>
    <row r="361" s="2" customFormat="1" ht="21.75" customHeight="1">
      <c r="A361" s="32"/>
      <c r="B361" s="165"/>
      <c r="C361" s="207" t="s">
        <v>512</v>
      </c>
      <c r="D361" s="207" t="s">
        <v>233</v>
      </c>
      <c r="E361" s="208" t="s">
        <v>513</v>
      </c>
      <c r="F361" s="209" t="s">
        <v>514</v>
      </c>
      <c r="G361" s="210" t="s">
        <v>131</v>
      </c>
      <c r="H361" s="211">
        <v>1.5349999999999999</v>
      </c>
      <c r="I361" s="212">
        <v>10600</v>
      </c>
      <c r="J361" s="212">
        <f>ROUND(I361*H361,2)</f>
        <v>16271</v>
      </c>
      <c r="K361" s="213"/>
      <c r="L361" s="214"/>
      <c r="M361" s="215" t="s">
        <v>1</v>
      </c>
      <c r="N361" s="216" t="s">
        <v>38</v>
      </c>
      <c r="O361" s="175">
        <v>0</v>
      </c>
      <c r="P361" s="175">
        <f>O361*H361</f>
        <v>0</v>
      </c>
      <c r="Q361" s="175">
        <v>0.55000000000000004</v>
      </c>
      <c r="R361" s="175">
        <f>Q361*H361</f>
        <v>0.84425000000000006</v>
      </c>
      <c r="S361" s="175">
        <v>0</v>
      </c>
      <c r="T361" s="176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7" t="s">
        <v>305</v>
      </c>
      <c r="AT361" s="177" t="s">
        <v>233</v>
      </c>
      <c r="AU361" s="177" t="s">
        <v>82</v>
      </c>
      <c r="AY361" s="19" t="s">
        <v>126</v>
      </c>
      <c r="BE361" s="178">
        <f>IF(N361="základní",J361,0)</f>
        <v>16271</v>
      </c>
      <c r="BF361" s="178">
        <f>IF(N361="snížená",J361,0)</f>
        <v>0</v>
      </c>
      <c r="BG361" s="178">
        <f>IF(N361="zákl. přenesená",J361,0)</f>
        <v>0</v>
      </c>
      <c r="BH361" s="178">
        <f>IF(N361="sníž. přenesená",J361,0)</f>
        <v>0</v>
      </c>
      <c r="BI361" s="178">
        <f>IF(N361="nulová",J361,0)</f>
        <v>0</v>
      </c>
      <c r="BJ361" s="19" t="s">
        <v>78</v>
      </c>
      <c r="BK361" s="178">
        <f>ROUND(I361*H361,2)</f>
        <v>16271</v>
      </c>
      <c r="BL361" s="19" t="s">
        <v>218</v>
      </c>
      <c r="BM361" s="177" t="s">
        <v>515</v>
      </c>
    </row>
    <row r="362" s="14" customFormat="1">
      <c r="A362" s="14"/>
      <c r="B362" s="187"/>
      <c r="C362" s="14"/>
      <c r="D362" s="180" t="s">
        <v>134</v>
      </c>
      <c r="E362" s="188" t="s">
        <v>1</v>
      </c>
      <c r="F362" s="189" t="s">
        <v>500</v>
      </c>
      <c r="G362" s="14"/>
      <c r="H362" s="188" t="s">
        <v>1</v>
      </c>
      <c r="I362" s="14"/>
      <c r="J362" s="14"/>
      <c r="K362" s="14"/>
      <c r="L362" s="187"/>
      <c r="M362" s="190"/>
      <c r="N362" s="191"/>
      <c r="O362" s="191"/>
      <c r="P362" s="191"/>
      <c r="Q362" s="191"/>
      <c r="R362" s="191"/>
      <c r="S362" s="191"/>
      <c r="T362" s="19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88" t="s">
        <v>134</v>
      </c>
      <c r="AU362" s="188" t="s">
        <v>82</v>
      </c>
      <c r="AV362" s="14" t="s">
        <v>78</v>
      </c>
      <c r="AW362" s="14" t="s">
        <v>30</v>
      </c>
      <c r="AX362" s="14" t="s">
        <v>73</v>
      </c>
      <c r="AY362" s="188" t="s">
        <v>126</v>
      </c>
    </row>
    <row r="363" s="13" customFormat="1">
      <c r="A363" s="13"/>
      <c r="B363" s="179"/>
      <c r="C363" s="13"/>
      <c r="D363" s="180" t="s">
        <v>134</v>
      </c>
      <c r="E363" s="181" t="s">
        <v>1</v>
      </c>
      <c r="F363" s="182" t="s">
        <v>516</v>
      </c>
      <c r="G363" s="13"/>
      <c r="H363" s="183">
        <v>0.063</v>
      </c>
      <c r="I363" s="13"/>
      <c r="J363" s="13"/>
      <c r="K363" s="13"/>
      <c r="L363" s="179"/>
      <c r="M363" s="184"/>
      <c r="N363" s="185"/>
      <c r="O363" s="185"/>
      <c r="P363" s="185"/>
      <c r="Q363" s="185"/>
      <c r="R363" s="185"/>
      <c r="S363" s="185"/>
      <c r="T363" s="18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1" t="s">
        <v>134</v>
      </c>
      <c r="AU363" s="181" t="s">
        <v>82</v>
      </c>
      <c r="AV363" s="13" t="s">
        <v>82</v>
      </c>
      <c r="AW363" s="13" t="s">
        <v>30</v>
      </c>
      <c r="AX363" s="13" t="s">
        <v>73</v>
      </c>
      <c r="AY363" s="181" t="s">
        <v>126</v>
      </c>
    </row>
    <row r="364" s="13" customFormat="1">
      <c r="A364" s="13"/>
      <c r="B364" s="179"/>
      <c r="C364" s="13"/>
      <c r="D364" s="180" t="s">
        <v>134</v>
      </c>
      <c r="E364" s="181" t="s">
        <v>1</v>
      </c>
      <c r="F364" s="182" t="s">
        <v>517</v>
      </c>
      <c r="G364" s="13"/>
      <c r="H364" s="183">
        <v>0.050000000000000003</v>
      </c>
      <c r="I364" s="13"/>
      <c r="J364" s="13"/>
      <c r="K364" s="13"/>
      <c r="L364" s="179"/>
      <c r="M364" s="184"/>
      <c r="N364" s="185"/>
      <c r="O364" s="185"/>
      <c r="P364" s="185"/>
      <c r="Q364" s="185"/>
      <c r="R364" s="185"/>
      <c r="S364" s="185"/>
      <c r="T364" s="18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1" t="s">
        <v>134</v>
      </c>
      <c r="AU364" s="181" t="s">
        <v>82</v>
      </c>
      <c r="AV364" s="13" t="s">
        <v>82</v>
      </c>
      <c r="AW364" s="13" t="s">
        <v>30</v>
      </c>
      <c r="AX364" s="13" t="s">
        <v>73</v>
      </c>
      <c r="AY364" s="181" t="s">
        <v>126</v>
      </c>
    </row>
    <row r="365" s="14" customFormat="1">
      <c r="A365" s="14"/>
      <c r="B365" s="187"/>
      <c r="C365" s="14"/>
      <c r="D365" s="180" t="s">
        <v>134</v>
      </c>
      <c r="E365" s="188" t="s">
        <v>1</v>
      </c>
      <c r="F365" s="189" t="s">
        <v>503</v>
      </c>
      <c r="G365" s="14"/>
      <c r="H365" s="188" t="s">
        <v>1</v>
      </c>
      <c r="I365" s="14"/>
      <c r="J365" s="14"/>
      <c r="K365" s="14"/>
      <c r="L365" s="187"/>
      <c r="M365" s="190"/>
      <c r="N365" s="191"/>
      <c r="O365" s="191"/>
      <c r="P365" s="191"/>
      <c r="Q365" s="191"/>
      <c r="R365" s="191"/>
      <c r="S365" s="191"/>
      <c r="T365" s="19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88" t="s">
        <v>134</v>
      </c>
      <c r="AU365" s="188" t="s">
        <v>82</v>
      </c>
      <c r="AV365" s="14" t="s">
        <v>78</v>
      </c>
      <c r="AW365" s="14" t="s">
        <v>30</v>
      </c>
      <c r="AX365" s="14" t="s">
        <v>73</v>
      </c>
      <c r="AY365" s="188" t="s">
        <v>126</v>
      </c>
    </row>
    <row r="366" s="13" customFormat="1">
      <c r="A366" s="13"/>
      <c r="B366" s="179"/>
      <c r="C366" s="13"/>
      <c r="D366" s="180" t="s">
        <v>134</v>
      </c>
      <c r="E366" s="181" t="s">
        <v>1</v>
      </c>
      <c r="F366" s="182" t="s">
        <v>518</v>
      </c>
      <c r="G366" s="13"/>
      <c r="H366" s="183">
        <v>0.126</v>
      </c>
      <c r="I366" s="13"/>
      <c r="J366" s="13"/>
      <c r="K366" s="13"/>
      <c r="L366" s="179"/>
      <c r="M366" s="184"/>
      <c r="N366" s="185"/>
      <c r="O366" s="185"/>
      <c r="P366" s="185"/>
      <c r="Q366" s="185"/>
      <c r="R366" s="185"/>
      <c r="S366" s="185"/>
      <c r="T366" s="18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1" t="s">
        <v>134</v>
      </c>
      <c r="AU366" s="181" t="s">
        <v>82</v>
      </c>
      <c r="AV366" s="13" t="s">
        <v>82</v>
      </c>
      <c r="AW366" s="13" t="s">
        <v>30</v>
      </c>
      <c r="AX366" s="13" t="s">
        <v>73</v>
      </c>
      <c r="AY366" s="181" t="s">
        <v>126</v>
      </c>
    </row>
    <row r="367" s="13" customFormat="1">
      <c r="A367" s="13"/>
      <c r="B367" s="179"/>
      <c r="C367" s="13"/>
      <c r="D367" s="180" t="s">
        <v>134</v>
      </c>
      <c r="E367" s="181" t="s">
        <v>1</v>
      </c>
      <c r="F367" s="182" t="s">
        <v>519</v>
      </c>
      <c r="G367" s="13"/>
      <c r="H367" s="183">
        <v>0.122</v>
      </c>
      <c r="I367" s="13"/>
      <c r="J367" s="13"/>
      <c r="K367" s="13"/>
      <c r="L367" s="179"/>
      <c r="M367" s="184"/>
      <c r="N367" s="185"/>
      <c r="O367" s="185"/>
      <c r="P367" s="185"/>
      <c r="Q367" s="185"/>
      <c r="R367" s="185"/>
      <c r="S367" s="185"/>
      <c r="T367" s="18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1" t="s">
        <v>134</v>
      </c>
      <c r="AU367" s="181" t="s">
        <v>82</v>
      </c>
      <c r="AV367" s="13" t="s">
        <v>82</v>
      </c>
      <c r="AW367" s="13" t="s">
        <v>30</v>
      </c>
      <c r="AX367" s="13" t="s">
        <v>73</v>
      </c>
      <c r="AY367" s="181" t="s">
        <v>126</v>
      </c>
    </row>
    <row r="368" s="13" customFormat="1">
      <c r="A368" s="13"/>
      <c r="B368" s="179"/>
      <c r="C368" s="13"/>
      <c r="D368" s="180" t="s">
        <v>134</v>
      </c>
      <c r="E368" s="181" t="s">
        <v>1</v>
      </c>
      <c r="F368" s="182" t="s">
        <v>520</v>
      </c>
      <c r="G368" s="13"/>
      <c r="H368" s="183">
        <v>0.21199999999999999</v>
      </c>
      <c r="I368" s="13"/>
      <c r="J368" s="13"/>
      <c r="K368" s="13"/>
      <c r="L368" s="179"/>
      <c r="M368" s="184"/>
      <c r="N368" s="185"/>
      <c r="O368" s="185"/>
      <c r="P368" s="185"/>
      <c r="Q368" s="185"/>
      <c r="R368" s="185"/>
      <c r="S368" s="185"/>
      <c r="T368" s="18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1" t="s">
        <v>134</v>
      </c>
      <c r="AU368" s="181" t="s">
        <v>82</v>
      </c>
      <c r="AV368" s="13" t="s">
        <v>82</v>
      </c>
      <c r="AW368" s="13" t="s">
        <v>30</v>
      </c>
      <c r="AX368" s="13" t="s">
        <v>73</v>
      </c>
      <c r="AY368" s="181" t="s">
        <v>126</v>
      </c>
    </row>
    <row r="369" s="13" customFormat="1">
      <c r="A369" s="13"/>
      <c r="B369" s="179"/>
      <c r="C369" s="13"/>
      <c r="D369" s="180" t="s">
        <v>134</v>
      </c>
      <c r="E369" s="181" t="s">
        <v>1</v>
      </c>
      <c r="F369" s="182" t="s">
        <v>521</v>
      </c>
      <c r="G369" s="13"/>
      <c r="H369" s="183">
        <v>0.042999999999999997</v>
      </c>
      <c r="I369" s="13"/>
      <c r="J369" s="13"/>
      <c r="K369" s="13"/>
      <c r="L369" s="179"/>
      <c r="M369" s="184"/>
      <c r="N369" s="185"/>
      <c r="O369" s="185"/>
      <c r="P369" s="185"/>
      <c r="Q369" s="185"/>
      <c r="R369" s="185"/>
      <c r="S369" s="185"/>
      <c r="T369" s="18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1" t="s">
        <v>134</v>
      </c>
      <c r="AU369" s="181" t="s">
        <v>82</v>
      </c>
      <c r="AV369" s="13" t="s">
        <v>82</v>
      </c>
      <c r="AW369" s="13" t="s">
        <v>30</v>
      </c>
      <c r="AX369" s="13" t="s">
        <v>73</v>
      </c>
      <c r="AY369" s="181" t="s">
        <v>126</v>
      </c>
    </row>
    <row r="370" s="13" customFormat="1">
      <c r="A370" s="13"/>
      <c r="B370" s="179"/>
      <c r="C370" s="13"/>
      <c r="D370" s="180" t="s">
        <v>134</v>
      </c>
      <c r="E370" s="181" t="s">
        <v>1</v>
      </c>
      <c r="F370" s="182" t="s">
        <v>522</v>
      </c>
      <c r="G370" s="13"/>
      <c r="H370" s="183">
        <v>0.034000000000000002</v>
      </c>
      <c r="I370" s="13"/>
      <c r="J370" s="13"/>
      <c r="K370" s="13"/>
      <c r="L370" s="179"/>
      <c r="M370" s="184"/>
      <c r="N370" s="185"/>
      <c r="O370" s="185"/>
      <c r="P370" s="185"/>
      <c r="Q370" s="185"/>
      <c r="R370" s="185"/>
      <c r="S370" s="185"/>
      <c r="T370" s="18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1" t="s">
        <v>134</v>
      </c>
      <c r="AU370" s="181" t="s">
        <v>82</v>
      </c>
      <c r="AV370" s="13" t="s">
        <v>82</v>
      </c>
      <c r="AW370" s="13" t="s">
        <v>30</v>
      </c>
      <c r="AX370" s="13" t="s">
        <v>73</v>
      </c>
      <c r="AY370" s="181" t="s">
        <v>126</v>
      </c>
    </row>
    <row r="371" s="14" customFormat="1">
      <c r="A371" s="14"/>
      <c r="B371" s="187"/>
      <c r="C371" s="14"/>
      <c r="D371" s="180" t="s">
        <v>134</v>
      </c>
      <c r="E371" s="188" t="s">
        <v>1</v>
      </c>
      <c r="F371" s="189" t="s">
        <v>509</v>
      </c>
      <c r="G371" s="14"/>
      <c r="H371" s="188" t="s">
        <v>1</v>
      </c>
      <c r="I371" s="14"/>
      <c r="J371" s="14"/>
      <c r="K371" s="14"/>
      <c r="L371" s="187"/>
      <c r="M371" s="190"/>
      <c r="N371" s="191"/>
      <c r="O371" s="191"/>
      <c r="P371" s="191"/>
      <c r="Q371" s="191"/>
      <c r="R371" s="191"/>
      <c r="S371" s="191"/>
      <c r="T371" s="19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88" t="s">
        <v>134</v>
      </c>
      <c r="AU371" s="188" t="s">
        <v>82</v>
      </c>
      <c r="AV371" s="14" t="s">
        <v>78</v>
      </c>
      <c r="AW371" s="14" t="s">
        <v>30</v>
      </c>
      <c r="AX371" s="14" t="s">
        <v>73</v>
      </c>
      <c r="AY371" s="188" t="s">
        <v>126</v>
      </c>
    </row>
    <row r="372" s="13" customFormat="1">
      <c r="A372" s="13"/>
      <c r="B372" s="179"/>
      <c r="C372" s="13"/>
      <c r="D372" s="180" t="s">
        <v>134</v>
      </c>
      <c r="E372" s="181" t="s">
        <v>1</v>
      </c>
      <c r="F372" s="182" t="s">
        <v>523</v>
      </c>
      <c r="G372" s="13"/>
      <c r="H372" s="183">
        <v>0.36499999999999999</v>
      </c>
      <c r="I372" s="13"/>
      <c r="J372" s="13"/>
      <c r="K372" s="13"/>
      <c r="L372" s="179"/>
      <c r="M372" s="184"/>
      <c r="N372" s="185"/>
      <c r="O372" s="185"/>
      <c r="P372" s="185"/>
      <c r="Q372" s="185"/>
      <c r="R372" s="185"/>
      <c r="S372" s="185"/>
      <c r="T372" s="18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1" t="s">
        <v>134</v>
      </c>
      <c r="AU372" s="181" t="s">
        <v>82</v>
      </c>
      <c r="AV372" s="13" t="s">
        <v>82</v>
      </c>
      <c r="AW372" s="13" t="s">
        <v>30</v>
      </c>
      <c r="AX372" s="13" t="s">
        <v>73</v>
      </c>
      <c r="AY372" s="181" t="s">
        <v>126</v>
      </c>
    </row>
    <row r="373" s="13" customFormat="1">
      <c r="A373" s="13"/>
      <c r="B373" s="179"/>
      <c r="C373" s="13"/>
      <c r="D373" s="180" t="s">
        <v>134</v>
      </c>
      <c r="E373" s="181" t="s">
        <v>1</v>
      </c>
      <c r="F373" s="182" t="s">
        <v>524</v>
      </c>
      <c r="G373" s="13"/>
      <c r="H373" s="183">
        <v>0.38</v>
      </c>
      <c r="I373" s="13"/>
      <c r="J373" s="13"/>
      <c r="K373" s="13"/>
      <c r="L373" s="179"/>
      <c r="M373" s="184"/>
      <c r="N373" s="185"/>
      <c r="O373" s="185"/>
      <c r="P373" s="185"/>
      <c r="Q373" s="185"/>
      <c r="R373" s="185"/>
      <c r="S373" s="185"/>
      <c r="T373" s="18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1" t="s">
        <v>134</v>
      </c>
      <c r="AU373" s="181" t="s">
        <v>82</v>
      </c>
      <c r="AV373" s="13" t="s">
        <v>82</v>
      </c>
      <c r="AW373" s="13" t="s">
        <v>30</v>
      </c>
      <c r="AX373" s="13" t="s">
        <v>73</v>
      </c>
      <c r="AY373" s="181" t="s">
        <v>126</v>
      </c>
    </row>
    <row r="374" s="15" customFormat="1">
      <c r="A374" s="15"/>
      <c r="B374" s="193"/>
      <c r="C374" s="15"/>
      <c r="D374" s="180" t="s">
        <v>134</v>
      </c>
      <c r="E374" s="194" t="s">
        <v>1</v>
      </c>
      <c r="F374" s="195" t="s">
        <v>143</v>
      </c>
      <c r="G374" s="15"/>
      <c r="H374" s="196">
        <v>1.395</v>
      </c>
      <c r="I374" s="15"/>
      <c r="J374" s="15"/>
      <c r="K374" s="15"/>
      <c r="L374" s="193"/>
      <c r="M374" s="197"/>
      <c r="N374" s="198"/>
      <c r="O374" s="198"/>
      <c r="P374" s="198"/>
      <c r="Q374" s="198"/>
      <c r="R374" s="198"/>
      <c r="S374" s="198"/>
      <c r="T374" s="19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194" t="s">
        <v>134</v>
      </c>
      <c r="AU374" s="194" t="s">
        <v>82</v>
      </c>
      <c r="AV374" s="15" t="s">
        <v>132</v>
      </c>
      <c r="AW374" s="15" t="s">
        <v>30</v>
      </c>
      <c r="AX374" s="15" t="s">
        <v>78</v>
      </c>
      <c r="AY374" s="194" t="s">
        <v>126</v>
      </c>
    </row>
    <row r="375" s="13" customFormat="1">
      <c r="A375" s="13"/>
      <c r="B375" s="179"/>
      <c r="C375" s="13"/>
      <c r="D375" s="180" t="s">
        <v>134</v>
      </c>
      <c r="E375" s="13"/>
      <c r="F375" s="182" t="s">
        <v>525</v>
      </c>
      <c r="G375" s="13"/>
      <c r="H375" s="183">
        <v>1.5349999999999999</v>
      </c>
      <c r="I375" s="13"/>
      <c r="J375" s="13"/>
      <c r="K375" s="13"/>
      <c r="L375" s="179"/>
      <c r="M375" s="184"/>
      <c r="N375" s="185"/>
      <c r="O375" s="185"/>
      <c r="P375" s="185"/>
      <c r="Q375" s="185"/>
      <c r="R375" s="185"/>
      <c r="S375" s="185"/>
      <c r="T375" s="18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1" t="s">
        <v>134</v>
      </c>
      <c r="AU375" s="181" t="s">
        <v>82</v>
      </c>
      <c r="AV375" s="13" t="s">
        <v>82</v>
      </c>
      <c r="AW375" s="13" t="s">
        <v>3</v>
      </c>
      <c r="AX375" s="13" t="s">
        <v>78</v>
      </c>
      <c r="AY375" s="181" t="s">
        <v>126</v>
      </c>
    </row>
    <row r="376" s="2" customFormat="1" ht="33" customHeight="1">
      <c r="A376" s="32"/>
      <c r="B376" s="165"/>
      <c r="C376" s="166" t="s">
        <v>526</v>
      </c>
      <c r="D376" s="166" t="s">
        <v>128</v>
      </c>
      <c r="E376" s="167" t="s">
        <v>527</v>
      </c>
      <c r="F376" s="168" t="s">
        <v>528</v>
      </c>
      <c r="G376" s="169" t="s">
        <v>198</v>
      </c>
      <c r="H376" s="170">
        <v>13.4</v>
      </c>
      <c r="I376" s="171">
        <v>481</v>
      </c>
      <c r="J376" s="171">
        <f>ROUND(I376*H376,2)</f>
        <v>6445.3999999999996</v>
      </c>
      <c r="K376" s="172"/>
      <c r="L376" s="33"/>
      <c r="M376" s="173" t="s">
        <v>1</v>
      </c>
      <c r="N376" s="174" t="s">
        <v>38</v>
      </c>
      <c r="O376" s="175">
        <v>0.78400000000000003</v>
      </c>
      <c r="P376" s="175">
        <f>O376*H376</f>
        <v>10.505600000000001</v>
      </c>
      <c r="Q376" s="175">
        <v>0</v>
      </c>
      <c r="R376" s="175">
        <f>Q376*H376</f>
        <v>0</v>
      </c>
      <c r="S376" s="175">
        <v>0</v>
      </c>
      <c r="T376" s="176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7" t="s">
        <v>218</v>
      </c>
      <c r="AT376" s="177" t="s">
        <v>128</v>
      </c>
      <c r="AU376" s="177" t="s">
        <v>82</v>
      </c>
      <c r="AY376" s="19" t="s">
        <v>126</v>
      </c>
      <c r="BE376" s="178">
        <f>IF(N376="základní",J376,0)</f>
        <v>6445.3999999999996</v>
      </c>
      <c r="BF376" s="178">
        <f>IF(N376="snížená",J376,0)</f>
        <v>0</v>
      </c>
      <c r="BG376" s="178">
        <f>IF(N376="zákl. přenesená",J376,0)</f>
        <v>0</v>
      </c>
      <c r="BH376" s="178">
        <f>IF(N376="sníž. přenesená",J376,0)</f>
        <v>0</v>
      </c>
      <c r="BI376" s="178">
        <f>IF(N376="nulová",J376,0)</f>
        <v>0</v>
      </c>
      <c r="BJ376" s="19" t="s">
        <v>78</v>
      </c>
      <c r="BK376" s="178">
        <f>ROUND(I376*H376,2)</f>
        <v>6445.3999999999996</v>
      </c>
      <c r="BL376" s="19" t="s">
        <v>218</v>
      </c>
      <c r="BM376" s="177" t="s">
        <v>529</v>
      </c>
    </row>
    <row r="377" s="14" customFormat="1">
      <c r="A377" s="14"/>
      <c r="B377" s="187"/>
      <c r="C377" s="14"/>
      <c r="D377" s="180" t="s">
        <v>134</v>
      </c>
      <c r="E377" s="188" t="s">
        <v>1</v>
      </c>
      <c r="F377" s="189" t="s">
        <v>530</v>
      </c>
      <c r="G377" s="14"/>
      <c r="H377" s="188" t="s">
        <v>1</v>
      </c>
      <c r="I377" s="14"/>
      <c r="J377" s="14"/>
      <c r="K377" s="14"/>
      <c r="L377" s="187"/>
      <c r="M377" s="190"/>
      <c r="N377" s="191"/>
      <c r="O377" s="191"/>
      <c r="P377" s="191"/>
      <c r="Q377" s="191"/>
      <c r="R377" s="191"/>
      <c r="S377" s="191"/>
      <c r="T377" s="19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88" t="s">
        <v>134</v>
      </c>
      <c r="AU377" s="188" t="s">
        <v>82</v>
      </c>
      <c r="AV377" s="14" t="s">
        <v>78</v>
      </c>
      <c r="AW377" s="14" t="s">
        <v>30</v>
      </c>
      <c r="AX377" s="14" t="s">
        <v>73</v>
      </c>
      <c r="AY377" s="188" t="s">
        <v>126</v>
      </c>
    </row>
    <row r="378" s="13" customFormat="1">
      <c r="A378" s="13"/>
      <c r="B378" s="179"/>
      <c r="C378" s="13"/>
      <c r="D378" s="180" t="s">
        <v>134</v>
      </c>
      <c r="E378" s="181" t="s">
        <v>1</v>
      </c>
      <c r="F378" s="182" t="s">
        <v>531</v>
      </c>
      <c r="G378" s="13"/>
      <c r="H378" s="183">
        <v>7.7999999999999998</v>
      </c>
      <c r="I378" s="13"/>
      <c r="J378" s="13"/>
      <c r="K378" s="13"/>
      <c r="L378" s="179"/>
      <c r="M378" s="184"/>
      <c r="N378" s="185"/>
      <c r="O378" s="185"/>
      <c r="P378" s="185"/>
      <c r="Q378" s="185"/>
      <c r="R378" s="185"/>
      <c r="S378" s="185"/>
      <c r="T378" s="18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1" t="s">
        <v>134</v>
      </c>
      <c r="AU378" s="181" t="s">
        <v>82</v>
      </c>
      <c r="AV378" s="13" t="s">
        <v>82</v>
      </c>
      <c r="AW378" s="13" t="s">
        <v>30</v>
      </c>
      <c r="AX378" s="13" t="s">
        <v>73</v>
      </c>
      <c r="AY378" s="181" t="s">
        <v>126</v>
      </c>
    </row>
    <row r="379" s="13" customFormat="1">
      <c r="A379" s="13"/>
      <c r="B379" s="179"/>
      <c r="C379" s="13"/>
      <c r="D379" s="180" t="s">
        <v>134</v>
      </c>
      <c r="E379" s="181" t="s">
        <v>1</v>
      </c>
      <c r="F379" s="182" t="s">
        <v>532</v>
      </c>
      <c r="G379" s="13"/>
      <c r="H379" s="183">
        <v>2.7999999999999998</v>
      </c>
      <c r="I379" s="13"/>
      <c r="J379" s="13"/>
      <c r="K379" s="13"/>
      <c r="L379" s="179"/>
      <c r="M379" s="184"/>
      <c r="N379" s="185"/>
      <c r="O379" s="185"/>
      <c r="P379" s="185"/>
      <c r="Q379" s="185"/>
      <c r="R379" s="185"/>
      <c r="S379" s="185"/>
      <c r="T379" s="18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1" t="s">
        <v>134</v>
      </c>
      <c r="AU379" s="181" t="s">
        <v>82</v>
      </c>
      <c r="AV379" s="13" t="s">
        <v>82</v>
      </c>
      <c r="AW379" s="13" t="s">
        <v>30</v>
      </c>
      <c r="AX379" s="13" t="s">
        <v>73</v>
      </c>
      <c r="AY379" s="181" t="s">
        <v>126</v>
      </c>
    </row>
    <row r="380" s="13" customFormat="1">
      <c r="A380" s="13"/>
      <c r="B380" s="179"/>
      <c r="C380" s="13"/>
      <c r="D380" s="180" t="s">
        <v>134</v>
      </c>
      <c r="E380" s="181" t="s">
        <v>1</v>
      </c>
      <c r="F380" s="182" t="s">
        <v>533</v>
      </c>
      <c r="G380" s="13"/>
      <c r="H380" s="183">
        <v>2.7999999999999998</v>
      </c>
      <c r="I380" s="13"/>
      <c r="J380" s="13"/>
      <c r="K380" s="13"/>
      <c r="L380" s="179"/>
      <c r="M380" s="184"/>
      <c r="N380" s="185"/>
      <c r="O380" s="185"/>
      <c r="P380" s="185"/>
      <c r="Q380" s="185"/>
      <c r="R380" s="185"/>
      <c r="S380" s="185"/>
      <c r="T380" s="18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1" t="s">
        <v>134</v>
      </c>
      <c r="AU380" s="181" t="s">
        <v>82</v>
      </c>
      <c r="AV380" s="13" t="s">
        <v>82</v>
      </c>
      <c r="AW380" s="13" t="s">
        <v>30</v>
      </c>
      <c r="AX380" s="13" t="s">
        <v>73</v>
      </c>
      <c r="AY380" s="181" t="s">
        <v>126</v>
      </c>
    </row>
    <row r="381" s="15" customFormat="1">
      <c r="A381" s="15"/>
      <c r="B381" s="193"/>
      <c r="C381" s="15"/>
      <c r="D381" s="180" t="s">
        <v>134</v>
      </c>
      <c r="E381" s="194" t="s">
        <v>1</v>
      </c>
      <c r="F381" s="195" t="s">
        <v>143</v>
      </c>
      <c r="G381" s="15"/>
      <c r="H381" s="196">
        <v>13.4</v>
      </c>
      <c r="I381" s="15"/>
      <c r="J381" s="15"/>
      <c r="K381" s="15"/>
      <c r="L381" s="193"/>
      <c r="M381" s="197"/>
      <c r="N381" s="198"/>
      <c r="O381" s="198"/>
      <c r="P381" s="198"/>
      <c r="Q381" s="198"/>
      <c r="R381" s="198"/>
      <c r="S381" s="198"/>
      <c r="T381" s="19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194" t="s">
        <v>134</v>
      </c>
      <c r="AU381" s="194" t="s">
        <v>82</v>
      </c>
      <c r="AV381" s="15" t="s">
        <v>132</v>
      </c>
      <c r="AW381" s="15" t="s">
        <v>30</v>
      </c>
      <c r="AX381" s="15" t="s">
        <v>78</v>
      </c>
      <c r="AY381" s="194" t="s">
        <v>126</v>
      </c>
    </row>
    <row r="382" s="2" customFormat="1" ht="21.75" customHeight="1">
      <c r="A382" s="32"/>
      <c r="B382" s="165"/>
      <c r="C382" s="207" t="s">
        <v>534</v>
      </c>
      <c r="D382" s="207" t="s">
        <v>233</v>
      </c>
      <c r="E382" s="208" t="s">
        <v>535</v>
      </c>
      <c r="F382" s="209" t="s">
        <v>536</v>
      </c>
      <c r="G382" s="210" t="s">
        <v>131</v>
      </c>
      <c r="H382" s="211">
        <v>0.435</v>
      </c>
      <c r="I382" s="212">
        <v>10800</v>
      </c>
      <c r="J382" s="212">
        <f>ROUND(I382*H382,2)</f>
        <v>4698</v>
      </c>
      <c r="K382" s="213"/>
      <c r="L382" s="214"/>
      <c r="M382" s="215" t="s">
        <v>1</v>
      </c>
      <c r="N382" s="216" t="s">
        <v>38</v>
      </c>
      <c r="O382" s="175">
        <v>0</v>
      </c>
      <c r="P382" s="175">
        <f>O382*H382</f>
        <v>0</v>
      </c>
      <c r="Q382" s="175">
        <v>0.55000000000000004</v>
      </c>
      <c r="R382" s="175">
        <f>Q382*H382</f>
        <v>0.23925000000000002</v>
      </c>
      <c r="S382" s="175">
        <v>0</v>
      </c>
      <c r="T382" s="176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7" t="s">
        <v>305</v>
      </c>
      <c r="AT382" s="177" t="s">
        <v>233</v>
      </c>
      <c r="AU382" s="177" t="s">
        <v>82</v>
      </c>
      <c r="AY382" s="19" t="s">
        <v>126</v>
      </c>
      <c r="BE382" s="178">
        <f>IF(N382="základní",J382,0)</f>
        <v>4698</v>
      </c>
      <c r="BF382" s="178">
        <f>IF(N382="snížená",J382,0)</f>
        <v>0</v>
      </c>
      <c r="BG382" s="178">
        <f>IF(N382="zákl. přenesená",J382,0)</f>
        <v>0</v>
      </c>
      <c r="BH382" s="178">
        <f>IF(N382="sníž. přenesená",J382,0)</f>
        <v>0</v>
      </c>
      <c r="BI382" s="178">
        <f>IF(N382="nulová",J382,0)</f>
        <v>0</v>
      </c>
      <c r="BJ382" s="19" t="s">
        <v>78</v>
      </c>
      <c r="BK382" s="178">
        <f>ROUND(I382*H382,2)</f>
        <v>4698</v>
      </c>
      <c r="BL382" s="19" t="s">
        <v>218</v>
      </c>
      <c r="BM382" s="177" t="s">
        <v>537</v>
      </c>
    </row>
    <row r="383" s="14" customFormat="1">
      <c r="A383" s="14"/>
      <c r="B383" s="187"/>
      <c r="C383" s="14"/>
      <c r="D383" s="180" t="s">
        <v>134</v>
      </c>
      <c r="E383" s="188" t="s">
        <v>1</v>
      </c>
      <c r="F383" s="189" t="s">
        <v>538</v>
      </c>
      <c r="G383" s="14"/>
      <c r="H383" s="188" t="s">
        <v>1</v>
      </c>
      <c r="I383" s="14"/>
      <c r="J383" s="14"/>
      <c r="K383" s="14"/>
      <c r="L383" s="187"/>
      <c r="M383" s="190"/>
      <c r="N383" s="191"/>
      <c r="O383" s="191"/>
      <c r="P383" s="191"/>
      <c r="Q383" s="191"/>
      <c r="R383" s="191"/>
      <c r="S383" s="191"/>
      <c r="T383" s="19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88" t="s">
        <v>134</v>
      </c>
      <c r="AU383" s="188" t="s">
        <v>82</v>
      </c>
      <c r="AV383" s="14" t="s">
        <v>78</v>
      </c>
      <c r="AW383" s="14" t="s">
        <v>30</v>
      </c>
      <c r="AX383" s="14" t="s">
        <v>73</v>
      </c>
      <c r="AY383" s="188" t="s">
        <v>126</v>
      </c>
    </row>
    <row r="384" s="13" customFormat="1">
      <c r="A384" s="13"/>
      <c r="B384" s="179"/>
      <c r="C384" s="13"/>
      <c r="D384" s="180" t="s">
        <v>134</v>
      </c>
      <c r="E384" s="181" t="s">
        <v>1</v>
      </c>
      <c r="F384" s="182" t="s">
        <v>539</v>
      </c>
      <c r="G384" s="13"/>
      <c r="H384" s="183">
        <v>0.253</v>
      </c>
      <c r="I384" s="13"/>
      <c r="J384" s="13"/>
      <c r="K384" s="13"/>
      <c r="L384" s="179"/>
      <c r="M384" s="184"/>
      <c r="N384" s="185"/>
      <c r="O384" s="185"/>
      <c r="P384" s="185"/>
      <c r="Q384" s="185"/>
      <c r="R384" s="185"/>
      <c r="S384" s="185"/>
      <c r="T384" s="18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1" t="s">
        <v>134</v>
      </c>
      <c r="AU384" s="181" t="s">
        <v>82</v>
      </c>
      <c r="AV384" s="13" t="s">
        <v>82</v>
      </c>
      <c r="AW384" s="13" t="s">
        <v>30</v>
      </c>
      <c r="AX384" s="13" t="s">
        <v>73</v>
      </c>
      <c r="AY384" s="181" t="s">
        <v>126</v>
      </c>
    </row>
    <row r="385" s="13" customFormat="1">
      <c r="A385" s="13"/>
      <c r="B385" s="179"/>
      <c r="C385" s="13"/>
      <c r="D385" s="180" t="s">
        <v>134</v>
      </c>
      <c r="E385" s="181" t="s">
        <v>1</v>
      </c>
      <c r="F385" s="182" t="s">
        <v>540</v>
      </c>
      <c r="G385" s="13"/>
      <c r="H385" s="183">
        <v>0.081000000000000003</v>
      </c>
      <c r="I385" s="13"/>
      <c r="J385" s="13"/>
      <c r="K385" s="13"/>
      <c r="L385" s="179"/>
      <c r="M385" s="184"/>
      <c r="N385" s="185"/>
      <c r="O385" s="185"/>
      <c r="P385" s="185"/>
      <c r="Q385" s="185"/>
      <c r="R385" s="185"/>
      <c r="S385" s="185"/>
      <c r="T385" s="18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1" t="s">
        <v>134</v>
      </c>
      <c r="AU385" s="181" t="s">
        <v>82</v>
      </c>
      <c r="AV385" s="13" t="s">
        <v>82</v>
      </c>
      <c r="AW385" s="13" t="s">
        <v>30</v>
      </c>
      <c r="AX385" s="13" t="s">
        <v>73</v>
      </c>
      <c r="AY385" s="181" t="s">
        <v>126</v>
      </c>
    </row>
    <row r="386" s="13" customFormat="1">
      <c r="A386" s="13"/>
      <c r="B386" s="179"/>
      <c r="C386" s="13"/>
      <c r="D386" s="180" t="s">
        <v>134</v>
      </c>
      <c r="E386" s="181" t="s">
        <v>1</v>
      </c>
      <c r="F386" s="182" t="s">
        <v>541</v>
      </c>
      <c r="G386" s="13"/>
      <c r="H386" s="183">
        <v>0.10100000000000001</v>
      </c>
      <c r="I386" s="13"/>
      <c r="J386" s="13"/>
      <c r="K386" s="13"/>
      <c r="L386" s="179"/>
      <c r="M386" s="184"/>
      <c r="N386" s="185"/>
      <c r="O386" s="185"/>
      <c r="P386" s="185"/>
      <c r="Q386" s="185"/>
      <c r="R386" s="185"/>
      <c r="S386" s="185"/>
      <c r="T386" s="18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1" t="s">
        <v>134</v>
      </c>
      <c r="AU386" s="181" t="s">
        <v>82</v>
      </c>
      <c r="AV386" s="13" t="s">
        <v>82</v>
      </c>
      <c r="AW386" s="13" t="s">
        <v>30</v>
      </c>
      <c r="AX386" s="13" t="s">
        <v>73</v>
      </c>
      <c r="AY386" s="181" t="s">
        <v>126</v>
      </c>
    </row>
    <row r="387" s="15" customFormat="1">
      <c r="A387" s="15"/>
      <c r="B387" s="193"/>
      <c r="C387" s="15"/>
      <c r="D387" s="180" t="s">
        <v>134</v>
      </c>
      <c r="E387" s="194" t="s">
        <v>1</v>
      </c>
      <c r="F387" s="195" t="s">
        <v>143</v>
      </c>
      <c r="G387" s="15"/>
      <c r="H387" s="196">
        <v>0.435</v>
      </c>
      <c r="I387" s="15"/>
      <c r="J387" s="15"/>
      <c r="K387" s="15"/>
      <c r="L387" s="193"/>
      <c r="M387" s="197"/>
      <c r="N387" s="198"/>
      <c r="O387" s="198"/>
      <c r="P387" s="198"/>
      <c r="Q387" s="198"/>
      <c r="R387" s="198"/>
      <c r="S387" s="198"/>
      <c r="T387" s="199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194" t="s">
        <v>134</v>
      </c>
      <c r="AU387" s="194" t="s">
        <v>82</v>
      </c>
      <c r="AV387" s="15" t="s">
        <v>132</v>
      </c>
      <c r="AW387" s="15" t="s">
        <v>30</v>
      </c>
      <c r="AX387" s="15" t="s">
        <v>78</v>
      </c>
      <c r="AY387" s="194" t="s">
        <v>126</v>
      </c>
    </row>
    <row r="388" s="2" customFormat="1" ht="24.15" customHeight="1">
      <c r="A388" s="32"/>
      <c r="B388" s="165"/>
      <c r="C388" s="166" t="s">
        <v>542</v>
      </c>
      <c r="D388" s="166" t="s">
        <v>128</v>
      </c>
      <c r="E388" s="167" t="s">
        <v>543</v>
      </c>
      <c r="F388" s="168" t="s">
        <v>544</v>
      </c>
      <c r="G388" s="169" t="s">
        <v>147</v>
      </c>
      <c r="H388" s="170">
        <v>162.63</v>
      </c>
      <c r="I388" s="171">
        <v>75.099999999999994</v>
      </c>
      <c r="J388" s="171">
        <f>ROUND(I388*H388,2)</f>
        <v>12213.51</v>
      </c>
      <c r="K388" s="172"/>
      <c r="L388" s="33"/>
      <c r="M388" s="173" t="s">
        <v>1</v>
      </c>
      <c r="N388" s="174" t="s">
        <v>38</v>
      </c>
      <c r="O388" s="175">
        <v>0.152</v>
      </c>
      <c r="P388" s="175">
        <f>O388*H388</f>
        <v>24.719759999999997</v>
      </c>
      <c r="Q388" s="175">
        <v>0</v>
      </c>
      <c r="R388" s="175">
        <f>Q388*H388</f>
        <v>0</v>
      </c>
      <c r="S388" s="175">
        <v>0</v>
      </c>
      <c r="T388" s="176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7" t="s">
        <v>218</v>
      </c>
      <c r="AT388" s="177" t="s">
        <v>128</v>
      </c>
      <c r="AU388" s="177" t="s">
        <v>82</v>
      </c>
      <c r="AY388" s="19" t="s">
        <v>126</v>
      </c>
      <c r="BE388" s="178">
        <f>IF(N388="základní",J388,0)</f>
        <v>12213.51</v>
      </c>
      <c r="BF388" s="178">
        <f>IF(N388="snížená",J388,0)</f>
        <v>0</v>
      </c>
      <c r="BG388" s="178">
        <f>IF(N388="zákl. přenesená",J388,0)</f>
        <v>0</v>
      </c>
      <c r="BH388" s="178">
        <f>IF(N388="sníž. přenesená",J388,0)</f>
        <v>0</v>
      </c>
      <c r="BI388" s="178">
        <f>IF(N388="nulová",J388,0)</f>
        <v>0</v>
      </c>
      <c r="BJ388" s="19" t="s">
        <v>78</v>
      </c>
      <c r="BK388" s="178">
        <f>ROUND(I388*H388,2)</f>
        <v>12213.51</v>
      </c>
      <c r="BL388" s="19" t="s">
        <v>218</v>
      </c>
      <c r="BM388" s="177" t="s">
        <v>545</v>
      </c>
    </row>
    <row r="389" s="13" customFormat="1">
      <c r="A389" s="13"/>
      <c r="B389" s="179"/>
      <c r="C389" s="13"/>
      <c r="D389" s="180" t="s">
        <v>134</v>
      </c>
      <c r="E389" s="181" t="s">
        <v>1</v>
      </c>
      <c r="F389" s="182" t="s">
        <v>546</v>
      </c>
      <c r="G389" s="13"/>
      <c r="H389" s="183">
        <v>9.5999999999999996</v>
      </c>
      <c r="I389" s="13"/>
      <c r="J389" s="13"/>
      <c r="K389" s="13"/>
      <c r="L389" s="179"/>
      <c r="M389" s="184"/>
      <c r="N389" s="185"/>
      <c r="O389" s="185"/>
      <c r="P389" s="185"/>
      <c r="Q389" s="185"/>
      <c r="R389" s="185"/>
      <c r="S389" s="185"/>
      <c r="T389" s="18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1" t="s">
        <v>134</v>
      </c>
      <c r="AU389" s="181" t="s">
        <v>82</v>
      </c>
      <c r="AV389" s="13" t="s">
        <v>82</v>
      </c>
      <c r="AW389" s="13" t="s">
        <v>30</v>
      </c>
      <c r="AX389" s="13" t="s">
        <v>73</v>
      </c>
      <c r="AY389" s="181" t="s">
        <v>126</v>
      </c>
    </row>
    <row r="390" s="13" customFormat="1">
      <c r="A390" s="13"/>
      <c r="B390" s="179"/>
      <c r="C390" s="13"/>
      <c r="D390" s="180" t="s">
        <v>134</v>
      </c>
      <c r="E390" s="181" t="s">
        <v>1</v>
      </c>
      <c r="F390" s="182" t="s">
        <v>547</v>
      </c>
      <c r="G390" s="13"/>
      <c r="H390" s="183">
        <v>66.310000000000002</v>
      </c>
      <c r="I390" s="13"/>
      <c r="J390" s="13"/>
      <c r="K390" s="13"/>
      <c r="L390" s="179"/>
      <c r="M390" s="184"/>
      <c r="N390" s="185"/>
      <c r="O390" s="185"/>
      <c r="P390" s="185"/>
      <c r="Q390" s="185"/>
      <c r="R390" s="185"/>
      <c r="S390" s="185"/>
      <c r="T390" s="18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1" t="s">
        <v>134</v>
      </c>
      <c r="AU390" s="181" t="s">
        <v>82</v>
      </c>
      <c r="AV390" s="13" t="s">
        <v>82</v>
      </c>
      <c r="AW390" s="13" t="s">
        <v>30</v>
      </c>
      <c r="AX390" s="13" t="s">
        <v>73</v>
      </c>
      <c r="AY390" s="181" t="s">
        <v>126</v>
      </c>
    </row>
    <row r="391" s="13" customFormat="1">
      <c r="A391" s="13"/>
      <c r="B391" s="179"/>
      <c r="C391" s="13"/>
      <c r="D391" s="180" t="s">
        <v>134</v>
      </c>
      <c r="E391" s="181" t="s">
        <v>1</v>
      </c>
      <c r="F391" s="182" t="s">
        <v>548</v>
      </c>
      <c r="G391" s="13"/>
      <c r="H391" s="183">
        <v>86.719999999999999</v>
      </c>
      <c r="I391" s="13"/>
      <c r="J391" s="13"/>
      <c r="K391" s="13"/>
      <c r="L391" s="179"/>
      <c r="M391" s="184"/>
      <c r="N391" s="185"/>
      <c r="O391" s="185"/>
      <c r="P391" s="185"/>
      <c r="Q391" s="185"/>
      <c r="R391" s="185"/>
      <c r="S391" s="185"/>
      <c r="T391" s="18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1" t="s">
        <v>134</v>
      </c>
      <c r="AU391" s="181" t="s">
        <v>82</v>
      </c>
      <c r="AV391" s="13" t="s">
        <v>82</v>
      </c>
      <c r="AW391" s="13" t="s">
        <v>30</v>
      </c>
      <c r="AX391" s="13" t="s">
        <v>73</v>
      </c>
      <c r="AY391" s="181" t="s">
        <v>126</v>
      </c>
    </row>
    <row r="392" s="15" customFormat="1">
      <c r="A392" s="15"/>
      <c r="B392" s="193"/>
      <c r="C392" s="15"/>
      <c r="D392" s="180" t="s">
        <v>134</v>
      </c>
      <c r="E392" s="194" t="s">
        <v>1</v>
      </c>
      <c r="F392" s="195" t="s">
        <v>143</v>
      </c>
      <c r="G392" s="15"/>
      <c r="H392" s="196">
        <v>162.63</v>
      </c>
      <c r="I392" s="15"/>
      <c r="J392" s="15"/>
      <c r="K392" s="15"/>
      <c r="L392" s="193"/>
      <c r="M392" s="197"/>
      <c r="N392" s="198"/>
      <c r="O392" s="198"/>
      <c r="P392" s="198"/>
      <c r="Q392" s="198"/>
      <c r="R392" s="198"/>
      <c r="S392" s="198"/>
      <c r="T392" s="199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194" t="s">
        <v>134</v>
      </c>
      <c r="AU392" s="194" t="s">
        <v>82</v>
      </c>
      <c r="AV392" s="15" t="s">
        <v>132</v>
      </c>
      <c r="AW392" s="15" t="s">
        <v>30</v>
      </c>
      <c r="AX392" s="15" t="s">
        <v>78</v>
      </c>
      <c r="AY392" s="194" t="s">
        <v>126</v>
      </c>
    </row>
    <row r="393" s="2" customFormat="1" ht="16.5" customHeight="1">
      <c r="A393" s="32"/>
      <c r="B393" s="165"/>
      <c r="C393" s="207" t="s">
        <v>549</v>
      </c>
      <c r="D393" s="207" t="s">
        <v>233</v>
      </c>
      <c r="E393" s="208" t="s">
        <v>550</v>
      </c>
      <c r="F393" s="209" t="s">
        <v>551</v>
      </c>
      <c r="G393" s="210" t="s">
        <v>131</v>
      </c>
      <c r="H393" s="211">
        <v>0.223</v>
      </c>
      <c r="I393" s="212">
        <v>10100</v>
      </c>
      <c r="J393" s="212">
        <f>ROUND(I393*H393,2)</f>
        <v>2252.3000000000002</v>
      </c>
      <c r="K393" s="213"/>
      <c r="L393" s="214"/>
      <c r="M393" s="215" t="s">
        <v>1</v>
      </c>
      <c r="N393" s="216" t="s">
        <v>38</v>
      </c>
      <c r="O393" s="175">
        <v>0</v>
      </c>
      <c r="P393" s="175">
        <f>O393*H393</f>
        <v>0</v>
      </c>
      <c r="Q393" s="175">
        <v>0.55000000000000004</v>
      </c>
      <c r="R393" s="175">
        <f>Q393*H393</f>
        <v>0.12265000000000001</v>
      </c>
      <c r="S393" s="175">
        <v>0</v>
      </c>
      <c r="T393" s="176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7" t="s">
        <v>305</v>
      </c>
      <c r="AT393" s="177" t="s">
        <v>233</v>
      </c>
      <c r="AU393" s="177" t="s">
        <v>82</v>
      </c>
      <c r="AY393" s="19" t="s">
        <v>126</v>
      </c>
      <c r="BE393" s="178">
        <f>IF(N393="základní",J393,0)</f>
        <v>2252.3000000000002</v>
      </c>
      <c r="BF393" s="178">
        <f>IF(N393="snížená",J393,0)</f>
        <v>0</v>
      </c>
      <c r="BG393" s="178">
        <f>IF(N393="zákl. přenesená",J393,0)</f>
        <v>0</v>
      </c>
      <c r="BH393" s="178">
        <f>IF(N393="sníž. přenesená",J393,0)</f>
        <v>0</v>
      </c>
      <c r="BI393" s="178">
        <f>IF(N393="nulová",J393,0)</f>
        <v>0</v>
      </c>
      <c r="BJ393" s="19" t="s">
        <v>78</v>
      </c>
      <c r="BK393" s="178">
        <f>ROUND(I393*H393,2)</f>
        <v>2252.3000000000002</v>
      </c>
      <c r="BL393" s="19" t="s">
        <v>218</v>
      </c>
      <c r="BM393" s="177" t="s">
        <v>552</v>
      </c>
    </row>
    <row r="394" s="13" customFormat="1">
      <c r="A394" s="13"/>
      <c r="B394" s="179"/>
      <c r="C394" s="13"/>
      <c r="D394" s="180" t="s">
        <v>134</v>
      </c>
      <c r="E394" s="181" t="s">
        <v>1</v>
      </c>
      <c r="F394" s="182" t="s">
        <v>553</v>
      </c>
      <c r="G394" s="13"/>
      <c r="H394" s="183">
        <v>0.012</v>
      </c>
      <c r="I394" s="13"/>
      <c r="J394" s="13"/>
      <c r="K394" s="13"/>
      <c r="L394" s="179"/>
      <c r="M394" s="184"/>
      <c r="N394" s="185"/>
      <c r="O394" s="185"/>
      <c r="P394" s="185"/>
      <c r="Q394" s="185"/>
      <c r="R394" s="185"/>
      <c r="S394" s="185"/>
      <c r="T394" s="18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1" t="s">
        <v>134</v>
      </c>
      <c r="AU394" s="181" t="s">
        <v>82</v>
      </c>
      <c r="AV394" s="13" t="s">
        <v>82</v>
      </c>
      <c r="AW394" s="13" t="s">
        <v>30</v>
      </c>
      <c r="AX394" s="13" t="s">
        <v>73</v>
      </c>
      <c r="AY394" s="181" t="s">
        <v>126</v>
      </c>
    </row>
    <row r="395" s="13" customFormat="1">
      <c r="A395" s="13"/>
      <c r="B395" s="179"/>
      <c r="C395" s="13"/>
      <c r="D395" s="180" t="s">
        <v>134</v>
      </c>
      <c r="E395" s="181" t="s">
        <v>1</v>
      </c>
      <c r="F395" s="182" t="s">
        <v>554</v>
      </c>
      <c r="G395" s="13"/>
      <c r="H395" s="183">
        <v>0.083000000000000004</v>
      </c>
      <c r="I395" s="13"/>
      <c r="J395" s="13"/>
      <c r="K395" s="13"/>
      <c r="L395" s="179"/>
      <c r="M395" s="184"/>
      <c r="N395" s="185"/>
      <c r="O395" s="185"/>
      <c r="P395" s="185"/>
      <c r="Q395" s="185"/>
      <c r="R395" s="185"/>
      <c r="S395" s="185"/>
      <c r="T395" s="18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1" t="s">
        <v>134</v>
      </c>
      <c r="AU395" s="181" t="s">
        <v>82</v>
      </c>
      <c r="AV395" s="13" t="s">
        <v>82</v>
      </c>
      <c r="AW395" s="13" t="s">
        <v>30</v>
      </c>
      <c r="AX395" s="13" t="s">
        <v>73</v>
      </c>
      <c r="AY395" s="181" t="s">
        <v>126</v>
      </c>
    </row>
    <row r="396" s="13" customFormat="1">
      <c r="A396" s="13"/>
      <c r="B396" s="179"/>
      <c r="C396" s="13"/>
      <c r="D396" s="180" t="s">
        <v>134</v>
      </c>
      <c r="E396" s="181" t="s">
        <v>1</v>
      </c>
      <c r="F396" s="182" t="s">
        <v>555</v>
      </c>
      <c r="G396" s="13"/>
      <c r="H396" s="183">
        <v>0.108</v>
      </c>
      <c r="I396" s="13"/>
      <c r="J396" s="13"/>
      <c r="K396" s="13"/>
      <c r="L396" s="179"/>
      <c r="M396" s="184"/>
      <c r="N396" s="185"/>
      <c r="O396" s="185"/>
      <c r="P396" s="185"/>
      <c r="Q396" s="185"/>
      <c r="R396" s="185"/>
      <c r="S396" s="185"/>
      <c r="T396" s="18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1" t="s">
        <v>134</v>
      </c>
      <c r="AU396" s="181" t="s">
        <v>82</v>
      </c>
      <c r="AV396" s="13" t="s">
        <v>82</v>
      </c>
      <c r="AW396" s="13" t="s">
        <v>30</v>
      </c>
      <c r="AX396" s="13" t="s">
        <v>73</v>
      </c>
      <c r="AY396" s="181" t="s">
        <v>126</v>
      </c>
    </row>
    <row r="397" s="15" customFormat="1">
      <c r="A397" s="15"/>
      <c r="B397" s="193"/>
      <c r="C397" s="15"/>
      <c r="D397" s="180" t="s">
        <v>134</v>
      </c>
      <c r="E397" s="194" t="s">
        <v>1</v>
      </c>
      <c r="F397" s="195" t="s">
        <v>143</v>
      </c>
      <c r="G397" s="15"/>
      <c r="H397" s="196">
        <v>0.20300000000000001</v>
      </c>
      <c r="I397" s="15"/>
      <c r="J397" s="15"/>
      <c r="K397" s="15"/>
      <c r="L397" s="193"/>
      <c r="M397" s="197"/>
      <c r="N397" s="198"/>
      <c r="O397" s="198"/>
      <c r="P397" s="198"/>
      <c r="Q397" s="198"/>
      <c r="R397" s="198"/>
      <c r="S397" s="198"/>
      <c r="T397" s="19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194" t="s">
        <v>134</v>
      </c>
      <c r="AU397" s="194" t="s">
        <v>82</v>
      </c>
      <c r="AV397" s="15" t="s">
        <v>132</v>
      </c>
      <c r="AW397" s="15" t="s">
        <v>30</v>
      </c>
      <c r="AX397" s="15" t="s">
        <v>78</v>
      </c>
      <c r="AY397" s="194" t="s">
        <v>126</v>
      </c>
    </row>
    <row r="398" s="13" customFormat="1">
      <c r="A398" s="13"/>
      <c r="B398" s="179"/>
      <c r="C398" s="13"/>
      <c r="D398" s="180" t="s">
        <v>134</v>
      </c>
      <c r="E398" s="13"/>
      <c r="F398" s="182" t="s">
        <v>556</v>
      </c>
      <c r="G398" s="13"/>
      <c r="H398" s="183">
        <v>0.223</v>
      </c>
      <c r="I398" s="13"/>
      <c r="J398" s="13"/>
      <c r="K398" s="13"/>
      <c r="L398" s="179"/>
      <c r="M398" s="184"/>
      <c r="N398" s="185"/>
      <c r="O398" s="185"/>
      <c r="P398" s="185"/>
      <c r="Q398" s="185"/>
      <c r="R398" s="185"/>
      <c r="S398" s="185"/>
      <c r="T398" s="18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81" t="s">
        <v>134</v>
      </c>
      <c r="AU398" s="181" t="s">
        <v>82</v>
      </c>
      <c r="AV398" s="13" t="s">
        <v>82</v>
      </c>
      <c r="AW398" s="13" t="s">
        <v>3</v>
      </c>
      <c r="AX398" s="13" t="s">
        <v>78</v>
      </c>
      <c r="AY398" s="181" t="s">
        <v>126</v>
      </c>
    </row>
    <row r="399" s="2" customFormat="1" ht="24.15" customHeight="1">
      <c r="A399" s="32"/>
      <c r="B399" s="165"/>
      <c r="C399" s="166" t="s">
        <v>557</v>
      </c>
      <c r="D399" s="166" t="s">
        <v>128</v>
      </c>
      <c r="E399" s="167" t="s">
        <v>558</v>
      </c>
      <c r="F399" s="168" t="s">
        <v>559</v>
      </c>
      <c r="G399" s="169" t="s">
        <v>131</v>
      </c>
      <c r="H399" s="170">
        <v>2.1930000000000001</v>
      </c>
      <c r="I399" s="171">
        <v>3820</v>
      </c>
      <c r="J399" s="171">
        <f>ROUND(I399*H399,2)</f>
        <v>8377.2600000000002</v>
      </c>
      <c r="K399" s="172"/>
      <c r="L399" s="33"/>
      <c r="M399" s="173" t="s">
        <v>1</v>
      </c>
      <c r="N399" s="174" t="s">
        <v>38</v>
      </c>
      <c r="O399" s="175">
        <v>0</v>
      </c>
      <c r="P399" s="175">
        <f>O399*H399</f>
        <v>0</v>
      </c>
      <c r="Q399" s="175">
        <v>0.023369999999999998</v>
      </c>
      <c r="R399" s="175">
        <f>Q399*H399</f>
        <v>0.051250409999999996</v>
      </c>
      <c r="S399" s="175">
        <v>0</v>
      </c>
      <c r="T399" s="176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7" t="s">
        <v>218</v>
      </c>
      <c r="AT399" s="177" t="s">
        <v>128</v>
      </c>
      <c r="AU399" s="177" t="s">
        <v>82</v>
      </c>
      <c r="AY399" s="19" t="s">
        <v>126</v>
      </c>
      <c r="BE399" s="178">
        <f>IF(N399="základní",J399,0)</f>
        <v>8377.2600000000002</v>
      </c>
      <c r="BF399" s="178">
        <f>IF(N399="snížená",J399,0)</f>
        <v>0</v>
      </c>
      <c r="BG399" s="178">
        <f>IF(N399="zákl. přenesená",J399,0)</f>
        <v>0</v>
      </c>
      <c r="BH399" s="178">
        <f>IF(N399="sníž. přenesená",J399,0)</f>
        <v>0</v>
      </c>
      <c r="BI399" s="178">
        <f>IF(N399="nulová",J399,0)</f>
        <v>0</v>
      </c>
      <c r="BJ399" s="19" t="s">
        <v>78</v>
      </c>
      <c r="BK399" s="178">
        <f>ROUND(I399*H399,2)</f>
        <v>8377.2600000000002</v>
      </c>
      <c r="BL399" s="19" t="s">
        <v>218</v>
      </c>
      <c r="BM399" s="177" t="s">
        <v>560</v>
      </c>
    </row>
    <row r="400" s="13" customFormat="1">
      <c r="A400" s="13"/>
      <c r="B400" s="179"/>
      <c r="C400" s="13"/>
      <c r="D400" s="180" t="s">
        <v>134</v>
      </c>
      <c r="E400" s="181" t="s">
        <v>1</v>
      </c>
      <c r="F400" s="182" t="s">
        <v>561</v>
      </c>
      <c r="G400" s="13"/>
      <c r="H400" s="183">
        <v>2.1930000000000001</v>
      </c>
      <c r="I400" s="13"/>
      <c r="J400" s="13"/>
      <c r="K400" s="13"/>
      <c r="L400" s="179"/>
      <c r="M400" s="184"/>
      <c r="N400" s="185"/>
      <c r="O400" s="185"/>
      <c r="P400" s="185"/>
      <c r="Q400" s="185"/>
      <c r="R400" s="185"/>
      <c r="S400" s="185"/>
      <c r="T400" s="18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1" t="s">
        <v>134</v>
      </c>
      <c r="AU400" s="181" t="s">
        <v>82</v>
      </c>
      <c r="AV400" s="13" t="s">
        <v>82</v>
      </c>
      <c r="AW400" s="13" t="s">
        <v>30</v>
      </c>
      <c r="AX400" s="13" t="s">
        <v>78</v>
      </c>
      <c r="AY400" s="181" t="s">
        <v>126</v>
      </c>
    </row>
    <row r="401" s="2" customFormat="1" ht="24.15" customHeight="1">
      <c r="A401" s="32"/>
      <c r="B401" s="165"/>
      <c r="C401" s="166" t="s">
        <v>562</v>
      </c>
      <c r="D401" s="166" t="s">
        <v>128</v>
      </c>
      <c r="E401" s="167" t="s">
        <v>563</v>
      </c>
      <c r="F401" s="168" t="s">
        <v>564</v>
      </c>
      <c r="G401" s="169" t="s">
        <v>198</v>
      </c>
      <c r="H401" s="170">
        <v>24</v>
      </c>
      <c r="I401" s="171">
        <v>285</v>
      </c>
      <c r="J401" s="171">
        <f>ROUND(I401*H401,2)</f>
        <v>6840</v>
      </c>
      <c r="K401" s="172"/>
      <c r="L401" s="33"/>
      <c r="M401" s="173" t="s">
        <v>1</v>
      </c>
      <c r="N401" s="174" t="s">
        <v>38</v>
      </c>
      <c r="O401" s="175">
        <v>0.55200000000000005</v>
      </c>
      <c r="P401" s="175">
        <f>O401*H401</f>
        <v>13.248000000000001</v>
      </c>
      <c r="Q401" s="175">
        <v>0</v>
      </c>
      <c r="R401" s="175">
        <f>Q401*H401</f>
        <v>0</v>
      </c>
      <c r="S401" s="175">
        <v>0</v>
      </c>
      <c r="T401" s="176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7" t="s">
        <v>218</v>
      </c>
      <c r="AT401" s="177" t="s">
        <v>128</v>
      </c>
      <c r="AU401" s="177" t="s">
        <v>82</v>
      </c>
      <c r="AY401" s="19" t="s">
        <v>126</v>
      </c>
      <c r="BE401" s="178">
        <f>IF(N401="základní",J401,0)</f>
        <v>6840</v>
      </c>
      <c r="BF401" s="178">
        <f>IF(N401="snížená",J401,0)</f>
        <v>0</v>
      </c>
      <c r="BG401" s="178">
        <f>IF(N401="zákl. přenesená",J401,0)</f>
        <v>0</v>
      </c>
      <c r="BH401" s="178">
        <f>IF(N401="sníž. přenesená",J401,0)</f>
        <v>0</v>
      </c>
      <c r="BI401" s="178">
        <f>IF(N401="nulová",J401,0)</f>
        <v>0</v>
      </c>
      <c r="BJ401" s="19" t="s">
        <v>78</v>
      </c>
      <c r="BK401" s="178">
        <f>ROUND(I401*H401,2)</f>
        <v>6840</v>
      </c>
      <c r="BL401" s="19" t="s">
        <v>218</v>
      </c>
      <c r="BM401" s="177" t="s">
        <v>565</v>
      </c>
    </row>
    <row r="402" s="14" customFormat="1">
      <c r="A402" s="14"/>
      <c r="B402" s="187"/>
      <c r="C402" s="14"/>
      <c r="D402" s="180" t="s">
        <v>134</v>
      </c>
      <c r="E402" s="188" t="s">
        <v>1</v>
      </c>
      <c r="F402" s="189" t="s">
        <v>566</v>
      </c>
      <c r="G402" s="14"/>
      <c r="H402" s="188" t="s">
        <v>1</v>
      </c>
      <c r="I402" s="14"/>
      <c r="J402" s="14"/>
      <c r="K402" s="14"/>
      <c r="L402" s="187"/>
      <c r="M402" s="190"/>
      <c r="N402" s="191"/>
      <c r="O402" s="191"/>
      <c r="P402" s="191"/>
      <c r="Q402" s="191"/>
      <c r="R402" s="191"/>
      <c r="S402" s="191"/>
      <c r="T402" s="19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88" t="s">
        <v>134</v>
      </c>
      <c r="AU402" s="188" t="s">
        <v>82</v>
      </c>
      <c r="AV402" s="14" t="s">
        <v>78</v>
      </c>
      <c r="AW402" s="14" t="s">
        <v>30</v>
      </c>
      <c r="AX402" s="14" t="s">
        <v>73</v>
      </c>
      <c r="AY402" s="188" t="s">
        <v>126</v>
      </c>
    </row>
    <row r="403" s="13" customFormat="1">
      <c r="A403" s="13"/>
      <c r="B403" s="179"/>
      <c r="C403" s="13"/>
      <c r="D403" s="180" t="s">
        <v>134</v>
      </c>
      <c r="E403" s="181" t="s">
        <v>1</v>
      </c>
      <c r="F403" s="182" t="s">
        <v>567</v>
      </c>
      <c r="G403" s="13"/>
      <c r="H403" s="183">
        <v>21.199999999999999</v>
      </c>
      <c r="I403" s="13"/>
      <c r="J403" s="13"/>
      <c r="K403" s="13"/>
      <c r="L403" s="179"/>
      <c r="M403" s="184"/>
      <c r="N403" s="185"/>
      <c r="O403" s="185"/>
      <c r="P403" s="185"/>
      <c r="Q403" s="185"/>
      <c r="R403" s="185"/>
      <c r="S403" s="185"/>
      <c r="T403" s="18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1" t="s">
        <v>134</v>
      </c>
      <c r="AU403" s="181" t="s">
        <v>82</v>
      </c>
      <c r="AV403" s="13" t="s">
        <v>82</v>
      </c>
      <c r="AW403" s="13" t="s">
        <v>30</v>
      </c>
      <c r="AX403" s="13" t="s">
        <v>73</v>
      </c>
      <c r="AY403" s="181" t="s">
        <v>126</v>
      </c>
    </row>
    <row r="404" s="13" customFormat="1">
      <c r="A404" s="13"/>
      <c r="B404" s="179"/>
      <c r="C404" s="13"/>
      <c r="D404" s="180" t="s">
        <v>134</v>
      </c>
      <c r="E404" s="181" t="s">
        <v>1</v>
      </c>
      <c r="F404" s="182" t="s">
        <v>508</v>
      </c>
      <c r="G404" s="13"/>
      <c r="H404" s="183">
        <v>2.7999999999999998</v>
      </c>
      <c r="I404" s="13"/>
      <c r="J404" s="13"/>
      <c r="K404" s="13"/>
      <c r="L404" s="179"/>
      <c r="M404" s="184"/>
      <c r="N404" s="185"/>
      <c r="O404" s="185"/>
      <c r="P404" s="185"/>
      <c r="Q404" s="185"/>
      <c r="R404" s="185"/>
      <c r="S404" s="185"/>
      <c r="T404" s="18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1" t="s">
        <v>134</v>
      </c>
      <c r="AU404" s="181" t="s">
        <v>82</v>
      </c>
      <c r="AV404" s="13" t="s">
        <v>82</v>
      </c>
      <c r="AW404" s="13" t="s">
        <v>30</v>
      </c>
      <c r="AX404" s="13" t="s">
        <v>73</v>
      </c>
      <c r="AY404" s="181" t="s">
        <v>126</v>
      </c>
    </row>
    <row r="405" s="15" customFormat="1">
      <c r="A405" s="15"/>
      <c r="B405" s="193"/>
      <c r="C405" s="15"/>
      <c r="D405" s="180" t="s">
        <v>134</v>
      </c>
      <c r="E405" s="194" t="s">
        <v>1</v>
      </c>
      <c r="F405" s="195" t="s">
        <v>143</v>
      </c>
      <c r="G405" s="15"/>
      <c r="H405" s="196">
        <v>24</v>
      </c>
      <c r="I405" s="15"/>
      <c r="J405" s="15"/>
      <c r="K405" s="15"/>
      <c r="L405" s="193"/>
      <c r="M405" s="197"/>
      <c r="N405" s="198"/>
      <c r="O405" s="198"/>
      <c r="P405" s="198"/>
      <c r="Q405" s="198"/>
      <c r="R405" s="198"/>
      <c r="S405" s="198"/>
      <c r="T405" s="19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194" t="s">
        <v>134</v>
      </c>
      <c r="AU405" s="194" t="s">
        <v>82</v>
      </c>
      <c r="AV405" s="15" t="s">
        <v>132</v>
      </c>
      <c r="AW405" s="15" t="s">
        <v>30</v>
      </c>
      <c r="AX405" s="15" t="s">
        <v>78</v>
      </c>
      <c r="AY405" s="194" t="s">
        <v>126</v>
      </c>
    </row>
    <row r="406" s="2" customFormat="1" ht="21.75" customHeight="1">
      <c r="A406" s="32"/>
      <c r="B406" s="165"/>
      <c r="C406" s="207" t="s">
        <v>568</v>
      </c>
      <c r="D406" s="207" t="s">
        <v>233</v>
      </c>
      <c r="E406" s="208" t="s">
        <v>513</v>
      </c>
      <c r="F406" s="209" t="s">
        <v>514</v>
      </c>
      <c r="G406" s="210" t="s">
        <v>131</v>
      </c>
      <c r="H406" s="211">
        <v>0.33900000000000002</v>
      </c>
      <c r="I406" s="212">
        <v>10600</v>
      </c>
      <c r="J406" s="212">
        <f>ROUND(I406*H406,2)</f>
        <v>3593.4000000000001</v>
      </c>
      <c r="K406" s="213"/>
      <c r="L406" s="214"/>
      <c r="M406" s="215" t="s">
        <v>1</v>
      </c>
      <c r="N406" s="216" t="s">
        <v>38</v>
      </c>
      <c r="O406" s="175">
        <v>0</v>
      </c>
      <c r="P406" s="175">
        <f>O406*H406</f>
        <v>0</v>
      </c>
      <c r="Q406" s="175">
        <v>0.55000000000000004</v>
      </c>
      <c r="R406" s="175">
        <f>Q406*H406</f>
        <v>0.18645000000000003</v>
      </c>
      <c r="S406" s="175">
        <v>0</v>
      </c>
      <c r="T406" s="176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7" t="s">
        <v>305</v>
      </c>
      <c r="AT406" s="177" t="s">
        <v>233</v>
      </c>
      <c r="AU406" s="177" t="s">
        <v>82</v>
      </c>
      <c r="AY406" s="19" t="s">
        <v>126</v>
      </c>
      <c r="BE406" s="178">
        <f>IF(N406="základní",J406,0)</f>
        <v>3593.4000000000001</v>
      </c>
      <c r="BF406" s="178">
        <f>IF(N406="snížená",J406,0)</f>
        <v>0</v>
      </c>
      <c r="BG406" s="178">
        <f>IF(N406="zákl. přenesená",J406,0)</f>
        <v>0</v>
      </c>
      <c r="BH406" s="178">
        <f>IF(N406="sníž. přenesená",J406,0)</f>
        <v>0</v>
      </c>
      <c r="BI406" s="178">
        <f>IF(N406="nulová",J406,0)</f>
        <v>0</v>
      </c>
      <c r="BJ406" s="19" t="s">
        <v>78</v>
      </c>
      <c r="BK406" s="178">
        <f>ROUND(I406*H406,2)</f>
        <v>3593.4000000000001</v>
      </c>
      <c r="BL406" s="19" t="s">
        <v>218</v>
      </c>
      <c r="BM406" s="177" t="s">
        <v>569</v>
      </c>
    </row>
    <row r="407" s="14" customFormat="1">
      <c r="A407" s="14"/>
      <c r="B407" s="187"/>
      <c r="C407" s="14"/>
      <c r="D407" s="180" t="s">
        <v>134</v>
      </c>
      <c r="E407" s="188" t="s">
        <v>1</v>
      </c>
      <c r="F407" s="189" t="s">
        <v>566</v>
      </c>
      <c r="G407" s="14"/>
      <c r="H407" s="188" t="s">
        <v>1</v>
      </c>
      <c r="I407" s="14"/>
      <c r="J407" s="14"/>
      <c r="K407" s="14"/>
      <c r="L407" s="187"/>
      <c r="M407" s="190"/>
      <c r="N407" s="191"/>
      <c r="O407" s="191"/>
      <c r="P407" s="191"/>
      <c r="Q407" s="191"/>
      <c r="R407" s="191"/>
      <c r="S407" s="191"/>
      <c r="T407" s="19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88" t="s">
        <v>134</v>
      </c>
      <c r="AU407" s="188" t="s">
        <v>82</v>
      </c>
      <c r="AV407" s="14" t="s">
        <v>78</v>
      </c>
      <c r="AW407" s="14" t="s">
        <v>30</v>
      </c>
      <c r="AX407" s="14" t="s">
        <v>73</v>
      </c>
      <c r="AY407" s="188" t="s">
        <v>126</v>
      </c>
    </row>
    <row r="408" s="13" customFormat="1">
      <c r="A408" s="13"/>
      <c r="B408" s="179"/>
      <c r="C408" s="13"/>
      <c r="D408" s="180" t="s">
        <v>134</v>
      </c>
      <c r="E408" s="181" t="s">
        <v>1</v>
      </c>
      <c r="F408" s="182" t="s">
        <v>570</v>
      </c>
      <c r="G408" s="13"/>
      <c r="H408" s="183">
        <v>0.30499999999999999</v>
      </c>
      <c r="I408" s="13"/>
      <c r="J408" s="13"/>
      <c r="K408" s="13"/>
      <c r="L408" s="179"/>
      <c r="M408" s="184"/>
      <c r="N408" s="185"/>
      <c r="O408" s="185"/>
      <c r="P408" s="185"/>
      <c r="Q408" s="185"/>
      <c r="R408" s="185"/>
      <c r="S408" s="185"/>
      <c r="T408" s="18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1" t="s">
        <v>134</v>
      </c>
      <c r="AU408" s="181" t="s">
        <v>82</v>
      </c>
      <c r="AV408" s="13" t="s">
        <v>82</v>
      </c>
      <c r="AW408" s="13" t="s">
        <v>30</v>
      </c>
      <c r="AX408" s="13" t="s">
        <v>73</v>
      </c>
      <c r="AY408" s="181" t="s">
        <v>126</v>
      </c>
    </row>
    <row r="409" s="13" customFormat="1">
      <c r="A409" s="13"/>
      <c r="B409" s="179"/>
      <c r="C409" s="13"/>
      <c r="D409" s="180" t="s">
        <v>134</v>
      </c>
      <c r="E409" s="181" t="s">
        <v>1</v>
      </c>
      <c r="F409" s="182" t="s">
        <v>522</v>
      </c>
      <c r="G409" s="13"/>
      <c r="H409" s="183">
        <v>0.034000000000000002</v>
      </c>
      <c r="I409" s="13"/>
      <c r="J409" s="13"/>
      <c r="K409" s="13"/>
      <c r="L409" s="179"/>
      <c r="M409" s="184"/>
      <c r="N409" s="185"/>
      <c r="O409" s="185"/>
      <c r="P409" s="185"/>
      <c r="Q409" s="185"/>
      <c r="R409" s="185"/>
      <c r="S409" s="185"/>
      <c r="T409" s="18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1" t="s">
        <v>134</v>
      </c>
      <c r="AU409" s="181" t="s">
        <v>82</v>
      </c>
      <c r="AV409" s="13" t="s">
        <v>82</v>
      </c>
      <c r="AW409" s="13" t="s">
        <v>30</v>
      </c>
      <c r="AX409" s="13" t="s">
        <v>73</v>
      </c>
      <c r="AY409" s="181" t="s">
        <v>126</v>
      </c>
    </row>
    <row r="410" s="15" customFormat="1">
      <c r="A410" s="15"/>
      <c r="B410" s="193"/>
      <c r="C410" s="15"/>
      <c r="D410" s="180" t="s">
        <v>134</v>
      </c>
      <c r="E410" s="194" t="s">
        <v>1</v>
      </c>
      <c r="F410" s="195" t="s">
        <v>143</v>
      </c>
      <c r="G410" s="15"/>
      <c r="H410" s="196">
        <v>0.33900000000000002</v>
      </c>
      <c r="I410" s="15"/>
      <c r="J410" s="15"/>
      <c r="K410" s="15"/>
      <c r="L410" s="193"/>
      <c r="M410" s="197"/>
      <c r="N410" s="198"/>
      <c r="O410" s="198"/>
      <c r="P410" s="198"/>
      <c r="Q410" s="198"/>
      <c r="R410" s="198"/>
      <c r="S410" s="198"/>
      <c r="T410" s="19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194" t="s">
        <v>134</v>
      </c>
      <c r="AU410" s="194" t="s">
        <v>82</v>
      </c>
      <c r="AV410" s="15" t="s">
        <v>132</v>
      </c>
      <c r="AW410" s="15" t="s">
        <v>30</v>
      </c>
      <c r="AX410" s="15" t="s">
        <v>78</v>
      </c>
      <c r="AY410" s="194" t="s">
        <v>126</v>
      </c>
    </row>
    <row r="411" s="2" customFormat="1" ht="24.15" customHeight="1">
      <c r="A411" s="32"/>
      <c r="B411" s="165"/>
      <c r="C411" s="166" t="s">
        <v>571</v>
      </c>
      <c r="D411" s="166" t="s">
        <v>128</v>
      </c>
      <c r="E411" s="167" t="s">
        <v>572</v>
      </c>
      <c r="F411" s="168" t="s">
        <v>573</v>
      </c>
      <c r="G411" s="169" t="s">
        <v>131</v>
      </c>
      <c r="H411" s="170">
        <v>0.33900000000000002</v>
      </c>
      <c r="I411" s="171">
        <v>2460</v>
      </c>
      <c r="J411" s="171">
        <f>ROUND(I411*H411,2)</f>
        <v>833.94000000000005</v>
      </c>
      <c r="K411" s="172"/>
      <c r="L411" s="33"/>
      <c r="M411" s="173" t="s">
        <v>1</v>
      </c>
      <c r="N411" s="174" t="s">
        <v>38</v>
      </c>
      <c r="O411" s="175">
        <v>0</v>
      </c>
      <c r="P411" s="175">
        <f>O411*H411</f>
        <v>0</v>
      </c>
      <c r="Q411" s="175">
        <v>0.024469999999999999</v>
      </c>
      <c r="R411" s="175">
        <f>Q411*H411</f>
        <v>0.0082953300000000001</v>
      </c>
      <c r="S411" s="175">
        <v>0</v>
      </c>
      <c r="T411" s="176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7" t="s">
        <v>218</v>
      </c>
      <c r="AT411" s="177" t="s">
        <v>128</v>
      </c>
      <c r="AU411" s="177" t="s">
        <v>82</v>
      </c>
      <c r="AY411" s="19" t="s">
        <v>126</v>
      </c>
      <c r="BE411" s="178">
        <f>IF(N411="základní",J411,0)</f>
        <v>833.94000000000005</v>
      </c>
      <c r="BF411" s="178">
        <f>IF(N411="snížená",J411,0)</f>
        <v>0</v>
      </c>
      <c r="BG411" s="178">
        <f>IF(N411="zákl. přenesená",J411,0)</f>
        <v>0</v>
      </c>
      <c r="BH411" s="178">
        <f>IF(N411="sníž. přenesená",J411,0)</f>
        <v>0</v>
      </c>
      <c r="BI411" s="178">
        <f>IF(N411="nulová",J411,0)</f>
        <v>0</v>
      </c>
      <c r="BJ411" s="19" t="s">
        <v>78</v>
      </c>
      <c r="BK411" s="178">
        <f>ROUND(I411*H411,2)</f>
        <v>833.94000000000005</v>
      </c>
      <c r="BL411" s="19" t="s">
        <v>218</v>
      </c>
      <c r="BM411" s="177" t="s">
        <v>574</v>
      </c>
    </row>
    <row r="412" s="2" customFormat="1" ht="24.15" customHeight="1">
      <c r="A412" s="32"/>
      <c r="B412" s="165"/>
      <c r="C412" s="166" t="s">
        <v>575</v>
      </c>
      <c r="D412" s="166" t="s">
        <v>128</v>
      </c>
      <c r="E412" s="167" t="s">
        <v>576</v>
      </c>
      <c r="F412" s="168" t="s">
        <v>577</v>
      </c>
      <c r="G412" s="169" t="s">
        <v>578</v>
      </c>
      <c r="H412" s="170">
        <v>1407.9259999999999</v>
      </c>
      <c r="I412" s="171">
        <v>5.5800000000000001</v>
      </c>
      <c r="J412" s="171">
        <f>ROUND(I412*H412,2)</f>
        <v>7856.2299999999996</v>
      </c>
      <c r="K412" s="172"/>
      <c r="L412" s="33"/>
      <c r="M412" s="173" t="s">
        <v>1</v>
      </c>
      <c r="N412" s="174" t="s">
        <v>38</v>
      </c>
      <c r="O412" s="175">
        <v>0</v>
      </c>
      <c r="P412" s="175">
        <f>O412*H412</f>
        <v>0</v>
      </c>
      <c r="Q412" s="175">
        <v>0</v>
      </c>
      <c r="R412" s="175">
        <f>Q412*H412</f>
        <v>0</v>
      </c>
      <c r="S412" s="175">
        <v>0</v>
      </c>
      <c r="T412" s="176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77" t="s">
        <v>218</v>
      </c>
      <c r="AT412" s="177" t="s">
        <v>128</v>
      </c>
      <c r="AU412" s="177" t="s">
        <v>82</v>
      </c>
      <c r="AY412" s="19" t="s">
        <v>126</v>
      </c>
      <c r="BE412" s="178">
        <f>IF(N412="základní",J412,0)</f>
        <v>7856.2299999999996</v>
      </c>
      <c r="BF412" s="178">
        <f>IF(N412="snížená",J412,0)</f>
        <v>0</v>
      </c>
      <c r="BG412" s="178">
        <f>IF(N412="zákl. přenesená",J412,0)</f>
        <v>0</v>
      </c>
      <c r="BH412" s="178">
        <f>IF(N412="sníž. přenesená",J412,0)</f>
        <v>0</v>
      </c>
      <c r="BI412" s="178">
        <f>IF(N412="nulová",J412,0)</f>
        <v>0</v>
      </c>
      <c r="BJ412" s="19" t="s">
        <v>78</v>
      </c>
      <c r="BK412" s="178">
        <f>ROUND(I412*H412,2)</f>
        <v>7856.2299999999996</v>
      </c>
      <c r="BL412" s="19" t="s">
        <v>218</v>
      </c>
      <c r="BM412" s="177" t="s">
        <v>579</v>
      </c>
    </row>
    <row r="413" s="12" customFormat="1" ht="22.8" customHeight="1">
      <c r="A413" s="12"/>
      <c r="B413" s="153"/>
      <c r="C413" s="12"/>
      <c r="D413" s="154" t="s">
        <v>72</v>
      </c>
      <c r="E413" s="163" t="s">
        <v>580</v>
      </c>
      <c r="F413" s="163" t="s">
        <v>581</v>
      </c>
      <c r="G413" s="12"/>
      <c r="H413" s="12"/>
      <c r="I413" s="12"/>
      <c r="J413" s="164">
        <f>BK413</f>
        <v>21260.060000000001</v>
      </c>
      <c r="K413" s="12"/>
      <c r="L413" s="153"/>
      <c r="M413" s="157"/>
      <c r="N413" s="158"/>
      <c r="O413" s="158"/>
      <c r="P413" s="159">
        <f>SUM(P414:P416)</f>
        <v>4.3113600000000005</v>
      </c>
      <c r="Q413" s="158"/>
      <c r="R413" s="159">
        <f>SUM(R414:R416)</f>
        <v>0.031936000000000006</v>
      </c>
      <c r="S413" s="158"/>
      <c r="T413" s="160">
        <f>SUM(T414:T416)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54" t="s">
        <v>82</v>
      </c>
      <c r="AT413" s="161" t="s">
        <v>72</v>
      </c>
      <c r="AU413" s="161" t="s">
        <v>78</v>
      </c>
      <c r="AY413" s="154" t="s">
        <v>126</v>
      </c>
      <c r="BK413" s="162">
        <f>SUM(BK414:BK416)</f>
        <v>21260.060000000001</v>
      </c>
    </row>
    <row r="414" s="2" customFormat="1" ht="24.15" customHeight="1">
      <c r="A414" s="32"/>
      <c r="B414" s="165"/>
      <c r="C414" s="166" t="s">
        <v>582</v>
      </c>
      <c r="D414" s="166" t="s">
        <v>128</v>
      </c>
      <c r="E414" s="167" t="s">
        <v>583</v>
      </c>
      <c r="F414" s="168" t="s">
        <v>584</v>
      </c>
      <c r="G414" s="169" t="s">
        <v>198</v>
      </c>
      <c r="H414" s="170">
        <v>4.625</v>
      </c>
      <c r="I414" s="171">
        <v>1400</v>
      </c>
      <c r="J414" s="171">
        <f>ROUND(I414*H414,2)</f>
        <v>6475</v>
      </c>
      <c r="K414" s="172"/>
      <c r="L414" s="33"/>
      <c r="M414" s="173" t="s">
        <v>1</v>
      </c>
      <c r="N414" s="174" t="s">
        <v>38</v>
      </c>
      <c r="O414" s="175">
        <v>0.432</v>
      </c>
      <c r="P414" s="175">
        <f>O414*H414</f>
        <v>1.998</v>
      </c>
      <c r="Q414" s="175">
        <v>0.0032000000000000002</v>
      </c>
      <c r="R414" s="175">
        <f>Q414*H414</f>
        <v>0.014800000000000001</v>
      </c>
      <c r="S414" s="175">
        <v>0</v>
      </c>
      <c r="T414" s="176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77" t="s">
        <v>218</v>
      </c>
      <c r="AT414" s="177" t="s">
        <v>128</v>
      </c>
      <c r="AU414" s="177" t="s">
        <v>82</v>
      </c>
      <c r="AY414" s="19" t="s">
        <v>126</v>
      </c>
      <c r="BE414" s="178">
        <f>IF(N414="základní",J414,0)</f>
        <v>6475</v>
      </c>
      <c r="BF414" s="178">
        <f>IF(N414="snížená",J414,0)</f>
        <v>0</v>
      </c>
      <c r="BG414" s="178">
        <f>IF(N414="zákl. přenesená",J414,0)</f>
        <v>0</v>
      </c>
      <c r="BH414" s="178">
        <f>IF(N414="sníž. přenesená",J414,0)</f>
        <v>0</v>
      </c>
      <c r="BI414" s="178">
        <f>IF(N414="nulová",J414,0)</f>
        <v>0</v>
      </c>
      <c r="BJ414" s="19" t="s">
        <v>78</v>
      </c>
      <c r="BK414" s="178">
        <f>ROUND(I414*H414,2)</f>
        <v>6475</v>
      </c>
      <c r="BL414" s="19" t="s">
        <v>218</v>
      </c>
      <c r="BM414" s="177" t="s">
        <v>585</v>
      </c>
    </row>
    <row r="415" s="2" customFormat="1" ht="24.15" customHeight="1">
      <c r="A415" s="32"/>
      <c r="B415" s="165"/>
      <c r="C415" s="166" t="s">
        <v>586</v>
      </c>
      <c r="D415" s="166" t="s">
        <v>128</v>
      </c>
      <c r="E415" s="167" t="s">
        <v>587</v>
      </c>
      <c r="F415" s="168" t="s">
        <v>588</v>
      </c>
      <c r="G415" s="169" t="s">
        <v>198</v>
      </c>
      <c r="H415" s="170">
        <v>5.3550000000000004</v>
      </c>
      <c r="I415" s="171">
        <v>2700</v>
      </c>
      <c r="J415" s="171">
        <f>ROUND(I415*H415,2)</f>
        <v>14458.5</v>
      </c>
      <c r="K415" s="172"/>
      <c r="L415" s="33"/>
      <c r="M415" s="173" t="s">
        <v>1</v>
      </c>
      <c r="N415" s="174" t="s">
        <v>38</v>
      </c>
      <c r="O415" s="175">
        <v>0.432</v>
      </c>
      <c r="P415" s="175">
        <f>O415*H415</f>
        <v>2.3133600000000003</v>
      </c>
      <c r="Q415" s="175">
        <v>0.0032000000000000002</v>
      </c>
      <c r="R415" s="175">
        <f>Q415*H415</f>
        <v>0.017136000000000002</v>
      </c>
      <c r="S415" s="175">
        <v>0</v>
      </c>
      <c r="T415" s="176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7" t="s">
        <v>218</v>
      </c>
      <c r="AT415" s="177" t="s">
        <v>128</v>
      </c>
      <c r="AU415" s="177" t="s">
        <v>82</v>
      </c>
      <c r="AY415" s="19" t="s">
        <v>126</v>
      </c>
      <c r="BE415" s="178">
        <f>IF(N415="základní",J415,0)</f>
        <v>14458.5</v>
      </c>
      <c r="BF415" s="178">
        <f>IF(N415="snížená",J415,0)</f>
        <v>0</v>
      </c>
      <c r="BG415" s="178">
        <f>IF(N415="zákl. přenesená",J415,0)</f>
        <v>0</v>
      </c>
      <c r="BH415" s="178">
        <f>IF(N415="sníž. přenesená",J415,0)</f>
        <v>0</v>
      </c>
      <c r="BI415" s="178">
        <f>IF(N415="nulová",J415,0)</f>
        <v>0</v>
      </c>
      <c r="BJ415" s="19" t="s">
        <v>78</v>
      </c>
      <c r="BK415" s="178">
        <f>ROUND(I415*H415,2)</f>
        <v>14458.5</v>
      </c>
      <c r="BL415" s="19" t="s">
        <v>218</v>
      </c>
      <c r="BM415" s="177" t="s">
        <v>589</v>
      </c>
    </row>
    <row r="416" s="2" customFormat="1" ht="24.15" customHeight="1">
      <c r="A416" s="32"/>
      <c r="B416" s="165"/>
      <c r="C416" s="166" t="s">
        <v>590</v>
      </c>
      <c r="D416" s="166" t="s">
        <v>128</v>
      </c>
      <c r="E416" s="167" t="s">
        <v>591</v>
      </c>
      <c r="F416" s="168" t="s">
        <v>592</v>
      </c>
      <c r="G416" s="169" t="s">
        <v>578</v>
      </c>
      <c r="H416" s="170">
        <v>209.33500000000001</v>
      </c>
      <c r="I416" s="171">
        <v>1.5600000000000001</v>
      </c>
      <c r="J416" s="171">
        <f>ROUND(I416*H416,2)</f>
        <v>326.56</v>
      </c>
      <c r="K416" s="172"/>
      <c r="L416" s="33"/>
      <c r="M416" s="173" t="s">
        <v>1</v>
      </c>
      <c r="N416" s="174" t="s">
        <v>38</v>
      </c>
      <c r="O416" s="175">
        <v>0</v>
      </c>
      <c r="P416" s="175">
        <f>O416*H416</f>
        <v>0</v>
      </c>
      <c r="Q416" s="175">
        <v>0</v>
      </c>
      <c r="R416" s="175">
        <f>Q416*H416</f>
        <v>0</v>
      </c>
      <c r="S416" s="175">
        <v>0</v>
      </c>
      <c r="T416" s="176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77" t="s">
        <v>218</v>
      </c>
      <c r="AT416" s="177" t="s">
        <v>128</v>
      </c>
      <c r="AU416" s="177" t="s">
        <v>82</v>
      </c>
      <c r="AY416" s="19" t="s">
        <v>126</v>
      </c>
      <c r="BE416" s="178">
        <f>IF(N416="základní",J416,0)</f>
        <v>326.56</v>
      </c>
      <c r="BF416" s="178">
        <f>IF(N416="snížená",J416,0)</f>
        <v>0</v>
      </c>
      <c r="BG416" s="178">
        <f>IF(N416="zákl. přenesená",J416,0)</f>
        <v>0</v>
      </c>
      <c r="BH416" s="178">
        <f>IF(N416="sníž. přenesená",J416,0)</f>
        <v>0</v>
      </c>
      <c r="BI416" s="178">
        <f>IF(N416="nulová",J416,0)</f>
        <v>0</v>
      </c>
      <c r="BJ416" s="19" t="s">
        <v>78</v>
      </c>
      <c r="BK416" s="178">
        <f>ROUND(I416*H416,2)</f>
        <v>326.56</v>
      </c>
      <c r="BL416" s="19" t="s">
        <v>218</v>
      </c>
      <c r="BM416" s="177" t="s">
        <v>593</v>
      </c>
    </row>
    <row r="417" s="12" customFormat="1" ht="22.8" customHeight="1">
      <c r="A417" s="12"/>
      <c r="B417" s="153"/>
      <c r="C417" s="12"/>
      <c r="D417" s="154" t="s">
        <v>72</v>
      </c>
      <c r="E417" s="163" t="s">
        <v>594</v>
      </c>
      <c r="F417" s="163" t="s">
        <v>595</v>
      </c>
      <c r="G417" s="12"/>
      <c r="H417" s="12"/>
      <c r="I417" s="12"/>
      <c r="J417" s="164">
        <f>BK417</f>
        <v>430956.64000000001</v>
      </c>
      <c r="K417" s="12"/>
      <c r="L417" s="153"/>
      <c r="M417" s="157"/>
      <c r="N417" s="158"/>
      <c r="O417" s="158"/>
      <c r="P417" s="159">
        <f>SUM(P418:P423)</f>
        <v>72.681647999999996</v>
      </c>
      <c r="Q417" s="158"/>
      <c r="R417" s="159">
        <f>SUM(R418:R423)</f>
        <v>0.80864627999999994</v>
      </c>
      <c r="S417" s="158"/>
      <c r="T417" s="160">
        <f>SUM(T418:T423)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54" t="s">
        <v>82</v>
      </c>
      <c r="AT417" s="161" t="s">
        <v>72</v>
      </c>
      <c r="AU417" s="161" t="s">
        <v>78</v>
      </c>
      <c r="AY417" s="154" t="s">
        <v>126</v>
      </c>
      <c r="BK417" s="162">
        <f>SUM(BK418:BK423)</f>
        <v>430956.64000000001</v>
      </c>
    </row>
    <row r="418" s="2" customFormat="1" ht="24.15" customHeight="1">
      <c r="A418" s="32"/>
      <c r="B418" s="165"/>
      <c r="C418" s="166" t="s">
        <v>596</v>
      </c>
      <c r="D418" s="166" t="s">
        <v>128</v>
      </c>
      <c r="E418" s="167" t="s">
        <v>597</v>
      </c>
      <c r="F418" s="168" t="s">
        <v>598</v>
      </c>
      <c r="G418" s="169" t="s">
        <v>147</v>
      </c>
      <c r="H418" s="170">
        <v>41.963999999999999</v>
      </c>
      <c r="I418" s="171">
        <v>9750</v>
      </c>
      <c r="J418" s="171">
        <f>ROUND(I418*H418,2)</f>
        <v>409149</v>
      </c>
      <c r="K418" s="172"/>
      <c r="L418" s="33"/>
      <c r="M418" s="173" t="s">
        <v>1</v>
      </c>
      <c r="N418" s="174" t="s">
        <v>38</v>
      </c>
      <c r="O418" s="175">
        <v>1.732</v>
      </c>
      <c r="P418" s="175">
        <f>O418*H418</f>
        <v>72.681647999999996</v>
      </c>
      <c r="Q418" s="175">
        <v>0.019269999999999999</v>
      </c>
      <c r="R418" s="175">
        <f>Q418*H418</f>
        <v>0.80864627999999994</v>
      </c>
      <c r="S418" s="175">
        <v>0</v>
      </c>
      <c r="T418" s="176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7" t="s">
        <v>218</v>
      </c>
      <c r="AT418" s="177" t="s">
        <v>128</v>
      </c>
      <c r="AU418" s="177" t="s">
        <v>82</v>
      </c>
      <c r="AY418" s="19" t="s">
        <v>126</v>
      </c>
      <c r="BE418" s="178">
        <f>IF(N418="základní",J418,0)</f>
        <v>409149</v>
      </c>
      <c r="BF418" s="178">
        <f>IF(N418="snížená",J418,0)</f>
        <v>0</v>
      </c>
      <c r="BG418" s="178">
        <f>IF(N418="zákl. přenesená",J418,0)</f>
        <v>0</v>
      </c>
      <c r="BH418" s="178">
        <f>IF(N418="sníž. přenesená",J418,0)</f>
        <v>0</v>
      </c>
      <c r="BI418" s="178">
        <f>IF(N418="nulová",J418,0)</f>
        <v>0</v>
      </c>
      <c r="BJ418" s="19" t="s">
        <v>78</v>
      </c>
      <c r="BK418" s="178">
        <f>ROUND(I418*H418,2)</f>
        <v>409149</v>
      </c>
      <c r="BL418" s="19" t="s">
        <v>218</v>
      </c>
      <c r="BM418" s="177" t="s">
        <v>599</v>
      </c>
    </row>
    <row r="419" s="13" customFormat="1">
      <c r="A419" s="13"/>
      <c r="B419" s="179"/>
      <c r="C419" s="13"/>
      <c r="D419" s="180" t="s">
        <v>134</v>
      </c>
      <c r="E419" s="181" t="s">
        <v>1</v>
      </c>
      <c r="F419" s="182" t="s">
        <v>600</v>
      </c>
      <c r="G419" s="13"/>
      <c r="H419" s="183">
        <v>2.3999999999999999</v>
      </c>
      <c r="I419" s="13"/>
      <c r="J419" s="13"/>
      <c r="K419" s="13"/>
      <c r="L419" s="179"/>
      <c r="M419" s="184"/>
      <c r="N419" s="185"/>
      <c r="O419" s="185"/>
      <c r="P419" s="185"/>
      <c r="Q419" s="185"/>
      <c r="R419" s="185"/>
      <c r="S419" s="185"/>
      <c r="T419" s="18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1" t="s">
        <v>134</v>
      </c>
      <c r="AU419" s="181" t="s">
        <v>82</v>
      </c>
      <c r="AV419" s="13" t="s">
        <v>82</v>
      </c>
      <c r="AW419" s="13" t="s">
        <v>30</v>
      </c>
      <c r="AX419" s="13" t="s">
        <v>73</v>
      </c>
      <c r="AY419" s="181" t="s">
        <v>126</v>
      </c>
    </row>
    <row r="420" s="13" customFormat="1">
      <c r="A420" s="13"/>
      <c r="B420" s="179"/>
      <c r="C420" s="13"/>
      <c r="D420" s="180" t="s">
        <v>134</v>
      </c>
      <c r="E420" s="181" t="s">
        <v>1</v>
      </c>
      <c r="F420" s="182" t="s">
        <v>601</v>
      </c>
      <c r="G420" s="13"/>
      <c r="H420" s="183">
        <v>16.777000000000001</v>
      </c>
      <c r="I420" s="13"/>
      <c r="J420" s="13"/>
      <c r="K420" s="13"/>
      <c r="L420" s="179"/>
      <c r="M420" s="184"/>
      <c r="N420" s="185"/>
      <c r="O420" s="185"/>
      <c r="P420" s="185"/>
      <c r="Q420" s="185"/>
      <c r="R420" s="185"/>
      <c r="S420" s="185"/>
      <c r="T420" s="18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1" t="s">
        <v>134</v>
      </c>
      <c r="AU420" s="181" t="s">
        <v>82</v>
      </c>
      <c r="AV420" s="13" t="s">
        <v>82</v>
      </c>
      <c r="AW420" s="13" t="s">
        <v>30</v>
      </c>
      <c r="AX420" s="13" t="s">
        <v>73</v>
      </c>
      <c r="AY420" s="181" t="s">
        <v>126</v>
      </c>
    </row>
    <row r="421" s="13" customFormat="1">
      <c r="A421" s="13"/>
      <c r="B421" s="179"/>
      <c r="C421" s="13"/>
      <c r="D421" s="180" t="s">
        <v>134</v>
      </c>
      <c r="E421" s="181" t="s">
        <v>1</v>
      </c>
      <c r="F421" s="182" t="s">
        <v>602</v>
      </c>
      <c r="G421" s="13"/>
      <c r="H421" s="183">
        <v>22.786999999999999</v>
      </c>
      <c r="I421" s="13"/>
      <c r="J421" s="13"/>
      <c r="K421" s="13"/>
      <c r="L421" s="179"/>
      <c r="M421" s="184"/>
      <c r="N421" s="185"/>
      <c r="O421" s="185"/>
      <c r="P421" s="185"/>
      <c r="Q421" s="185"/>
      <c r="R421" s="185"/>
      <c r="S421" s="185"/>
      <c r="T421" s="18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1" t="s">
        <v>134</v>
      </c>
      <c r="AU421" s="181" t="s">
        <v>82</v>
      </c>
      <c r="AV421" s="13" t="s">
        <v>82</v>
      </c>
      <c r="AW421" s="13" t="s">
        <v>30</v>
      </c>
      <c r="AX421" s="13" t="s">
        <v>73</v>
      </c>
      <c r="AY421" s="181" t="s">
        <v>126</v>
      </c>
    </row>
    <row r="422" s="15" customFormat="1">
      <c r="A422" s="15"/>
      <c r="B422" s="193"/>
      <c r="C422" s="15"/>
      <c r="D422" s="180" t="s">
        <v>134</v>
      </c>
      <c r="E422" s="194" t="s">
        <v>1</v>
      </c>
      <c r="F422" s="195" t="s">
        <v>143</v>
      </c>
      <c r="G422" s="15"/>
      <c r="H422" s="196">
        <v>41.963999999999999</v>
      </c>
      <c r="I422" s="15"/>
      <c r="J422" s="15"/>
      <c r="K422" s="15"/>
      <c r="L422" s="193"/>
      <c r="M422" s="197"/>
      <c r="N422" s="198"/>
      <c r="O422" s="198"/>
      <c r="P422" s="198"/>
      <c r="Q422" s="198"/>
      <c r="R422" s="198"/>
      <c r="S422" s="198"/>
      <c r="T422" s="19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194" t="s">
        <v>134</v>
      </c>
      <c r="AU422" s="194" t="s">
        <v>82</v>
      </c>
      <c r="AV422" s="15" t="s">
        <v>132</v>
      </c>
      <c r="AW422" s="15" t="s">
        <v>30</v>
      </c>
      <c r="AX422" s="15" t="s">
        <v>78</v>
      </c>
      <c r="AY422" s="194" t="s">
        <v>126</v>
      </c>
    </row>
    <row r="423" s="2" customFormat="1" ht="24.15" customHeight="1">
      <c r="A423" s="32"/>
      <c r="B423" s="165"/>
      <c r="C423" s="166" t="s">
        <v>603</v>
      </c>
      <c r="D423" s="166" t="s">
        <v>128</v>
      </c>
      <c r="E423" s="167" t="s">
        <v>604</v>
      </c>
      <c r="F423" s="168" t="s">
        <v>605</v>
      </c>
      <c r="G423" s="169" t="s">
        <v>578</v>
      </c>
      <c r="H423" s="170">
        <v>4091.4899999999998</v>
      </c>
      <c r="I423" s="171">
        <v>5.3300000000000001</v>
      </c>
      <c r="J423" s="171">
        <f>ROUND(I423*H423,2)</f>
        <v>21807.639999999999</v>
      </c>
      <c r="K423" s="172"/>
      <c r="L423" s="33"/>
      <c r="M423" s="173" t="s">
        <v>1</v>
      </c>
      <c r="N423" s="174" t="s">
        <v>38</v>
      </c>
      <c r="O423" s="175">
        <v>0</v>
      </c>
      <c r="P423" s="175">
        <f>O423*H423</f>
        <v>0</v>
      </c>
      <c r="Q423" s="175">
        <v>0</v>
      </c>
      <c r="R423" s="175">
        <f>Q423*H423</f>
        <v>0</v>
      </c>
      <c r="S423" s="175">
        <v>0</v>
      </c>
      <c r="T423" s="176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7" t="s">
        <v>218</v>
      </c>
      <c r="AT423" s="177" t="s">
        <v>128</v>
      </c>
      <c r="AU423" s="177" t="s">
        <v>82</v>
      </c>
      <c r="AY423" s="19" t="s">
        <v>126</v>
      </c>
      <c r="BE423" s="178">
        <f>IF(N423="základní",J423,0)</f>
        <v>21807.639999999999</v>
      </c>
      <c r="BF423" s="178">
        <f>IF(N423="snížená",J423,0)</f>
        <v>0</v>
      </c>
      <c r="BG423" s="178">
        <f>IF(N423="zákl. přenesená",J423,0)</f>
        <v>0</v>
      </c>
      <c r="BH423" s="178">
        <f>IF(N423="sníž. přenesená",J423,0)</f>
        <v>0</v>
      </c>
      <c r="BI423" s="178">
        <f>IF(N423="nulová",J423,0)</f>
        <v>0</v>
      </c>
      <c r="BJ423" s="19" t="s">
        <v>78</v>
      </c>
      <c r="BK423" s="178">
        <f>ROUND(I423*H423,2)</f>
        <v>21807.639999999999</v>
      </c>
      <c r="BL423" s="19" t="s">
        <v>218</v>
      </c>
      <c r="BM423" s="177" t="s">
        <v>606</v>
      </c>
    </row>
    <row r="424" s="12" customFormat="1" ht="22.8" customHeight="1">
      <c r="A424" s="12"/>
      <c r="B424" s="153"/>
      <c r="C424" s="12"/>
      <c r="D424" s="154" t="s">
        <v>72</v>
      </c>
      <c r="E424" s="163" t="s">
        <v>607</v>
      </c>
      <c r="F424" s="163" t="s">
        <v>608</v>
      </c>
      <c r="G424" s="12"/>
      <c r="H424" s="12"/>
      <c r="I424" s="12"/>
      <c r="J424" s="164">
        <f>BK424</f>
        <v>993043.47999999998</v>
      </c>
      <c r="K424" s="12"/>
      <c r="L424" s="153"/>
      <c r="M424" s="157"/>
      <c r="N424" s="158"/>
      <c r="O424" s="158"/>
      <c r="P424" s="159">
        <f>SUM(P425:P451)</f>
        <v>24.943999999999999</v>
      </c>
      <c r="Q424" s="158"/>
      <c r="R424" s="159">
        <f>SUM(R425:R451)</f>
        <v>0.00027999999999999998</v>
      </c>
      <c r="S424" s="158"/>
      <c r="T424" s="160">
        <f>SUM(T425:T451)</f>
        <v>0.024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54" t="s">
        <v>82</v>
      </c>
      <c r="AT424" s="161" t="s">
        <v>72</v>
      </c>
      <c r="AU424" s="161" t="s">
        <v>78</v>
      </c>
      <c r="AY424" s="154" t="s">
        <v>126</v>
      </c>
      <c r="BK424" s="162">
        <f>SUM(BK425:BK451)</f>
        <v>993043.47999999998</v>
      </c>
    </row>
    <row r="425" s="2" customFormat="1" ht="33" customHeight="1">
      <c r="A425" s="32"/>
      <c r="B425" s="165"/>
      <c r="C425" s="166" t="s">
        <v>609</v>
      </c>
      <c r="D425" s="166" t="s">
        <v>128</v>
      </c>
      <c r="E425" s="167" t="s">
        <v>610</v>
      </c>
      <c r="F425" s="168" t="s">
        <v>611</v>
      </c>
      <c r="G425" s="169" t="s">
        <v>236</v>
      </c>
      <c r="H425" s="170">
        <v>1</v>
      </c>
      <c r="I425" s="171">
        <v>21700</v>
      </c>
      <c r="J425" s="171">
        <f>ROUND(I425*H425,2)</f>
        <v>21700</v>
      </c>
      <c r="K425" s="172"/>
      <c r="L425" s="33"/>
      <c r="M425" s="173" t="s">
        <v>1</v>
      </c>
      <c r="N425" s="174" t="s">
        <v>38</v>
      </c>
      <c r="O425" s="175">
        <v>0.60199999999999998</v>
      </c>
      <c r="P425" s="175">
        <f>O425*H425</f>
        <v>0.60199999999999998</v>
      </c>
      <c r="Q425" s="175">
        <v>0</v>
      </c>
      <c r="R425" s="175">
        <f>Q425*H425</f>
        <v>0</v>
      </c>
      <c r="S425" s="175">
        <v>0</v>
      </c>
      <c r="T425" s="176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7" t="s">
        <v>218</v>
      </c>
      <c r="AT425" s="177" t="s">
        <v>128</v>
      </c>
      <c r="AU425" s="177" t="s">
        <v>82</v>
      </c>
      <c r="AY425" s="19" t="s">
        <v>126</v>
      </c>
      <c r="BE425" s="178">
        <f>IF(N425="základní",J425,0)</f>
        <v>21700</v>
      </c>
      <c r="BF425" s="178">
        <f>IF(N425="snížená",J425,0)</f>
        <v>0</v>
      </c>
      <c r="BG425" s="178">
        <f>IF(N425="zákl. přenesená",J425,0)</f>
        <v>0</v>
      </c>
      <c r="BH425" s="178">
        <f>IF(N425="sníž. přenesená",J425,0)</f>
        <v>0</v>
      </c>
      <c r="BI425" s="178">
        <f>IF(N425="nulová",J425,0)</f>
        <v>0</v>
      </c>
      <c r="BJ425" s="19" t="s">
        <v>78</v>
      </c>
      <c r="BK425" s="178">
        <f>ROUND(I425*H425,2)</f>
        <v>21700</v>
      </c>
      <c r="BL425" s="19" t="s">
        <v>218</v>
      </c>
      <c r="BM425" s="177" t="s">
        <v>612</v>
      </c>
    </row>
    <row r="426" s="2" customFormat="1" ht="33" customHeight="1">
      <c r="A426" s="32"/>
      <c r="B426" s="165"/>
      <c r="C426" s="166" t="s">
        <v>613</v>
      </c>
      <c r="D426" s="166" t="s">
        <v>128</v>
      </c>
      <c r="E426" s="167" t="s">
        <v>614</v>
      </c>
      <c r="F426" s="168" t="s">
        <v>615</v>
      </c>
      <c r="G426" s="169" t="s">
        <v>236</v>
      </c>
      <c r="H426" s="170">
        <v>1</v>
      </c>
      <c r="I426" s="171">
        <v>42000</v>
      </c>
      <c r="J426" s="171">
        <f>ROUND(I426*H426,2)</f>
        <v>42000</v>
      </c>
      <c r="K426" s="172"/>
      <c r="L426" s="33"/>
      <c r="M426" s="173" t="s">
        <v>1</v>
      </c>
      <c r="N426" s="174" t="s">
        <v>38</v>
      </c>
      <c r="O426" s="175">
        <v>0.60199999999999998</v>
      </c>
      <c r="P426" s="175">
        <f>O426*H426</f>
        <v>0.60199999999999998</v>
      </c>
      <c r="Q426" s="175">
        <v>0</v>
      </c>
      <c r="R426" s="175">
        <f>Q426*H426</f>
        <v>0</v>
      </c>
      <c r="S426" s="175">
        <v>0</v>
      </c>
      <c r="T426" s="176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7" t="s">
        <v>218</v>
      </c>
      <c r="AT426" s="177" t="s">
        <v>128</v>
      </c>
      <c r="AU426" s="177" t="s">
        <v>82</v>
      </c>
      <c r="AY426" s="19" t="s">
        <v>126</v>
      </c>
      <c r="BE426" s="178">
        <f>IF(N426="základní",J426,0)</f>
        <v>42000</v>
      </c>
      <c r="BF426" s="178">
        <f>IF(N426="snížená",J426,0)</f>
        <v>0</v>
      </c>
      <c r="BG426" s="178">
        <f>IF(N426="zákl. přenesená",J426,0)</f>
        <v>0</v>
      </c>
      <c r="BH426" s="178">
        <f>IF(N426="sníž. přenesená",J426,0)</f>
        <v>0</v>
      </c>
      <c r="BI426" s="178">
        <f>IF(N426="nulová",J426,0)</f>
        <v>0</v>
      </c>
      <c r="BJ426" s="19" t="s">
        <v>78</v>
      </c>
      <c r="BK426" s="178">
        <f>ROUND(I426*H426,2)</f>
        <v>42000</v>
      </c>
      <c r="BL426" s="19" t="s">
        <v>218</v>
      </c>
      <c r="BM426" s="177" t="s">
        <v>616</v>
      </c>
    </row>
    <row r="427" s="2" customFormat="1" ht="33" customHeight="1">
      <c r="A427" s="32"/>
      <c r="B427" s="165"/>
      <c r="C427" s="166" t="s">
        <v>617</v>
      </c>
      <c r="D427" s="166" t="s">
        <v>128</v>
      </c>
      <c r="E427" s="167" t="s">
        <v>618</v>
      </c>
      <c r="F427" s="168" t="s">
        <v>619</v>
      </c>
      <c r="G427" s="169" t="s">
        <v>236</v>
      </c>
      <c r="H427" s="170">
        <v>1</v>
      </c>
      <c r="I427" s="171">
        <v>45000</v>
      </c>
      <c r="J427" s="171">
        <f>ROUND(I427*H427,2)</f>
        <v>45000</v>
      </c>
      <c r="K427" s="172"/>
      <c r="L427" s="33"/>
      <c r="M427" s="173" t="s">
        <v>1</v>
      </c>
      <c r="N427" s="174" t="s">
        <v>38</v>
      </c>
      <c r="O427" s="175">
        <v>0.60199999999999998</v>
      </c>
      <c r="P427" s="175">
        <f>O427*H427</f>
        <v>0.60199999999999998</v>
      </c>
      <c r="Q427" s="175">
        <v>0</v>
      </c>
      <c r="R427" s="175">
        <f>Q427*H427</f>
        <v>0</v>
      </c>
      <c r="S427" s="175">
        <v>0</v>
      </c>
      <c r="T427" s="176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7" t="s">
        <v>218</v>
      </c>
      <c r="AT427" s="177" t="s">
        <v>128</v>
      </c>
      <c r="AU427" s="177" t="s">
        <v>82</v>
      </c>
      <c r="AY427" s="19" t="s">
        <v>126</v>
      </c>
      <c r="BE427" s="178">
        <f>IF(N427="základní",J427,0)</f>
        <v>45000</v>
      </c>
      <c r="BF427" s="178">
        <f>IF(N427="snížená",J427,0)</f>
        <v>0</v>
      </c>
      <c r="BG427" s="178">
        <f>IF(N427="zákl. přenesená",J427,0)</f>
        <v>0</v>
      </c>
      <c r="BH427" s="178">
        <f>IF(N427="sníž. přenesená",J427,0)</f>
        <v>0</v>
      </c>
      <c r="BI427" s="178">
        <f>IF(N427="nulová",J427,0)</f>
        <v>0</v>
      </c>
      <c r="BJ427" s="19" t="s">
        <v>78</v>
      </c>
      <c r="BK427" s="178">
        <f>ROUND(I427*H427,2)</f>
        <v>45000</v>
      </c>
      <c r="BL427" s="19" t="s">
        <v>218</v>
      </c>
      <c r="BM427" s="177" t="s">
        <v>620</v>
      </c>
    </row>
    <row r="428" s="2" customFormat="1" ht="33" customHeight="1">
      <c r="A428" s="32"/>
      <c r="B428" s="165"/>
      <c r="C428" s="166" t="s">
        <v>621</v>
      </c>
      <c r="D428" s="166" t="s">
        <v>128</v>
      </c>
      <c r="E428" s="167" t="s">
        <v>622</v>
      </c>
      <c r="F428" s="168" t="s">
        <v>623</v>
      </c>
      <c r="G428" s="169" t="s">
        <v>236</v>
      </c>
      <c r="H428" s="170">
        <v>1</v>
      </c>
      <c r="I428" s="171">
        <v>45000</v>
      </c>
      <c r="J428" s="171">
        <f>ROUND(I428*H428,2)</f>
        <v>45000</v>
      </c>
      <c r="K428" s="172"/>
      <c r="L428" s="33"/>
      <c r="M428" s="173" t="s">
        <v>1</v>
      </c>
      <c r="N428" s="174" t="s">
        <v>38</v>
      </c>
      <c r="O428" s="175">
        <v>0.60199999999999998</v>
      </c>
      <c r="P428" s="175">
        <f>O428*H428</f>
        <v>0.60199999999999998</v>
      </c>
      <c r="Q428" s="175">
        <v>0</v>
      </c>
      <c r="R428" s="175">
        <f>Q428*H428</f>
        <v>0</v>
      </c>
      <c r="S428" s="175">
        <v>0</v>
      </c>
      <c r="T428" s="176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7" t="s">
        <v>218</v>
      </c>
      <c r="AT428" s="177" t="s">
        <v>128</v>
      </c>
      <c r="AU428" s="177" t="s">
        <v>82</v>
      </c>
      <c r="AY428" s="19" t="s">
        <v>126</v>
      </c>
      <c r="BE428" s="178">
        <f>IF(N428="základní",J428,0)</f>
        <v>45000</v>
      </c>
      <c r="BF428" s="178">
        <f>IF(N428="snížená",J428,0)</f>
        <v>0</v>
      </c>
      <c r="BG428" s="178">
        <f>IF(N428="zákl. přenesená",J428,0)</f>
        <v>0</v>
      </c>
      <c r="BH428" s="178">
        <f>IF(N428="sníž. přenesená",J428,0)</f>
        <v>0</v>
      </c>
      <c r="BI428" s="178">
        <f>IF(N428="nulová",J428,0)</f>
        <v>0</v>
      </c>
      <c r="BJ428" s="19" t="s">
        <v>78</v>
      </c>
      <c r="BK428" s="178">
        <f>ROUND(I428*H428,2)</f>
        <v>45000</v>
      </c>
      <c r="BL428" s="19" t="s">
        <v>218</v>
      </c>
      <c r="BM428" s="177" t="s">
        <v>624</v>
      </c>
    </row>
    <row r="429" s="2" customFormat="1" ht="55.5" customHeight="1">
      <c r="A429" s="32"/>
      <c r="B429" s="165"/>
      <c r="C429" s="166" t="s">
        <v>625</v>
      </c>
      <c r="D429" s="166" t="s">
        <v>128</v>
      </c>
      <c r="E429" s="167" t="s">
        <v>626</v>
      </c>
      <c r="F429" s="168" t="s">
        <v>627</v>
      </c>
      <c r="G429" s="169" t="s">
        <v>236</v>
      </c>
      <c r="H429" s="170">
        <v>1</v>
      </c>
      <c r="I429" s="171">
        <v>75000</v>
      </c>
      <c r="J429" s="171">
        <f>ROUND(I429*H429,2)</f>
        <v>75000</v>
      </c>
      <c r="K429" s="172"/>
      <c r="L429" s="33"/>
      <c r="M429" s="173" t="s">
        <v>1</v>
      </c>
      <c r="N429" s="174" t="s">
        <v>38</v>
      </c>
      <c r="O429" s="175">
        <v>0.60199999999999998</v>
      </c>
      <c r="P429" s="175">
        <f>O429*H429</f>
        <v>0.60199999999999998</v>
      </c>
      <c r="Q429" s="175">
        <v>0</v>
      </c>
      <c r="R429" s="175">
        <f>Q429*H429</f>
        <v>0</v>
      </c>
      <c r="S429" s="175">
        <v>0</v>
      </c>
      <c r="T429" s="176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7" t="s">
        <v>218</v>
      </c>
      <c r="AT429" s="177" t="s">
        <v>128</v>
      </c>
      <c r="AU429" s="177" t="s">
        <v>82</v>
      </c>
      <c r="AY429" s="19" t="s">
        <v>126</v>
      </c>
      <c r="BE429" s="178">
        <f>IF(N429="základní",J429,0)</f>
        <v>75000</v>
      </c>
      <c r="BF429" s="178">
        <f>IF(N429="snížená",J429,0)</f>
        <v>0</v>
      </c>
      <c r="BG429" s="178">
        <f>IF(N429="zákl. přenesená",J429,0)</f>
        <v>0</v>
      </c>
      <c r="BH429" s="178">
        <f>IF(N429="sníž. přenesená",J429,0)</f>
        <v>0</v>
      </c>
      <c r="BI429" s="178">
        <f>IF(N429="nulová",J429,0)</f>
        <v>0</v>
      </c>
      <c r="BJ429" s="19" t="s">
        <v>78</v>
      </c>
      <c r="BK429" s="178">
        <f>ROUND(I429*H429,2)</f>
        <v>75000</v>
      </c>
      <c r="BL429" s="19" t="s">
        <v>218</v>
      </c>
      <c r="BM429" s="177" t="s">
        <v>628</v>
      </c>
    </row>
    <row r="430" s="2" customFormat="1" ht="24.15" customHeight="1">
      <c r="A430" s="32"/>
      <c r="B430" s="165"/>
      <c r="C430" s="166" t="s">
        <v>629</v>
      </c>
      <c r="D430" s="166" t="s">
        <v>128</v>
      </c>
      <c r="E430" s="167" t="s">
        <v>630</v>
      </c>
      <c r="F430" s="168" t="s">
        <v>631</v>
      </c>
      <c r="G430" s="169" t="s">
        <v>375</v>
      </c>
      <c r="H430" s="170">
        <v>1</v>
      </c>
      <c r="I430" s="171">
        <v>46500</v>
      </c>
      <c r="J430" s="171">
        <f>ROUND(I430*H430,2)</f>
        <v>46500</v>
      </c>
      <c r="K430" s="172"/>
      <c r="L430" s="33"/>
      <c r="M430" s="173" t="s">
        <v>1</v>
      </c>
      <c r="N430" s="174" t="s">
        <v>38</v>
      </c>
      <c r="O430" s="175">
        <v>1.3120000000000001</v>
      </c>
      <c r="P430" s="175">
        <f>O430*H430</f>
        <v>1.3120000000000001</v>
      </c>
      <c r="Q430" s="175">
        <v>0</v>
      </c>
      <c r="R430" s="175">
        <f>Q430*H430</f>
        <v>0</v>
      </c>
      <c r="S430" s="175">
        <v>0</v>
      </c>
      <c r="T430" s="176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77" t="s">
        <v>218</v>
      </c>
      <c r="AT430" s="177" t="s">
        <v>128</v>
      </c>
      <c r="AU430" s="177" t="s">
        <v>82</v>
      </c>
      <c r="AY430" s="19" t="s">
        <v>126</v>
      </c>
      <c r="BE430" s="178">
        <f>IF(N430="základní",J430,0)</f>
        <v>46500</v>
      </c>
      <c r="BF430" s="178">
        <f>IF(N430="snížená",J430,0)</f>
        <v>0</v>
      </c>
      <c r="BG430" s="178">
        <f>IF(N430="zákl. přenesená",J430,0)</f>
        <v>0</v>
      </c>
      <c r="BH430" s="178">
        <f>IF(N430="sníž. přenesená",J430,0)</f>
        <v>0</v>
      </c>
      <c r="BI430" s="178">
        <f>IF(N430="nulová",J430,0)</f>
        <v>0</v>
      </c>
      <c r="BJ430" s="19" t="s">
        <v>78</v>
      </c>
      <c r="BK430" s="178">
        <f>ROUND(I430*H430,2)</f>
        <v>46500</v>
      </c>
      <c r="BL430" s="19" t="s">
        <v>218</v>
      </c>
      <c r="BM430" s="177" t="s">
        <v>632</v>
      </c>
    </row>
    <row r="431" s="2" customFormat="1" ht="33" customHeight="1">
      <c r="A431" s="32"/>
      <c r="B431" s="165"/>
      <c r="C431" s="166" t="s">
        <v>633</v>
      </c>
      <c r="D431" s="166" t="s">
        <v>128</v>
      </c>
      <c r="E431" s="167" t="s">
        <v>634</v>
      </c>
      <c r="F431" s="168" t="s">
        <v>635</v>
      </c>
      <c r="G431" s="169" t="s">
        <v>375</v>
      </c>
      <c r="H431" s="170">
        <v>1</v>
      </c>
      <c r="I431" s="171">
        <v>29000</v>
      </c>
      <c r="J431" s="171">
        <f>ROUND(I431*H431,2)</f>
        <v>29000</v>
      </c>
      <c r="K431" s="172"/>
      <c r="L431" s="33"/>
      <c r="M431" s="173" t="s">
        <v>1</v>
      </c>
      <c r="N431" s="174" t="s">
        <v>38</v>
      </c>
      <c r="O431" s="175">
        <v>1.8720000000000001</v>
      </c>
      <c r="P431" s="175">
        <f>O431*H431</f>
        <v>1.8720000000000001</v>
      </c>
      <c r="Q431" s="175">
        <v>0.00027999999999999998</v>
      </c>
      <c r="R431" s="175">
        <f>Q431*H431</f>
        <v>0.00027999999999999998</v>
      </c>
      <c r="S431" s="175">
        <v>0</v>
      </c>
      <c r="T431" s="176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7" t="s">
        <v>218</v>
      </c>
      <c r="AT431" s="177" t="s">
        <v>128</v>
      </c>
      <c r="AU431" s="177" t="s">
        <v>82</v>
      </c>
      <c r="AY431" s="19" t="s">
        <v>126</v>
      </c>
      <c r="BE431" s="178">
        <f>IF(N431="základní",J431,0)</f>
        <v>29000</v>
      </c>
      <c r="BF431" s="178">
        <f>IF(N431="snížená",J431,0)</f>
        <v>0</v>
      </c>
      <c r="BG431" s="178">
        <f>IF(N431="zákl. přenesená",J431,0)</f>
        <v>0</v>
      </c>
      <c r="BH431" s="178">
        <f>IF(N431="sníž. přenesená",J431,0)</f>
        <v>0</v>
      </c>
      <c r="BI431" s="178">
        <f>IF(N431="nulová",J431,0)</f>
        <v>0</v>
      </c>
      <c r="BJ431" s="19" t="s">
        <v>78</v>
      </c>
      <c r="BK431" s="178">
        <f>ROUND(I431*H431,2)</f>
        <v>29000</v>
      </c>
      <c r="BL431" s="19" t="s">
        <v>218</v>
      </c>
      <c r="BM431" s="177" t="s">
        <v>636</v>
      </c>
    </row>
    <row r="432" s="2" customFormat="1" ht="24.15" customHeight="1">
      <c r="A432" s="32"/>
      <c r="B432" s="165"/>
      <c r="C432" s="166" t="s">
        <v>637</v>
      </c>
      <c r="D432" s="166" t="s">
        <v>128</v>
      </c>
      <c r="E432" s="167" t="s">
        <v>638</v>
      </c>
      <c r="F432" s="168" t="s">
        <v>639</v>
      </c>
      <c r="G432" s="169" t="s">
        <v>375</v>
      </c>
      <c r="H432" s="170">
        <v>1</v>
      </c>
      <c r="I432" s="171">
        <v>33000</v>
      </c>
      <c r="J432" s="171">
        <f>ROUND(I432*H432,2)</f>
        <v>33000</v>
      </c>
      <c r="K432" s="172"/>
      <c r="L432" s="33"/>
      <c r="M432" s="173" t="s">
        <v>1</v>
      </c>
      <c r="N432" s="174" t="s">
        <v>38</v>
      </c>
      <c r="O432" s="175">
        <v>1.1000000000000001</v>
      </c>
      <c r="P432" s="175">
        <f>O432*H432</f>
        <v>1.1000000000000001</v>
      </c>
      <c r="Q432" s="175">
        <v>0</v>
      </c>
      <c r="R432" s="175">
        <f>Q432*H432</f>
        <v>0</v>
      </c>
      <c r="S432" s="175">
        <v>0</v>
      </c>
      <c r="T432" s="176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77" t="s">
        <v>218</v>
      </c>
      <c r="AT432" s="177" t="s">
        <v>128</v>
      </c>
      <c r="AU432" s="177" t="s">
        <v>82</v>
      </c>
      <c r="AY432" s="19" t="s">
        <v>126</v>
      </c>
      <c r="BE432" s="178">
        <f>IF(N432="základní",J432,0)</f>
        <v>33000</v>
      </c>
      <c r="BF432" s="178">
        <f>IF(N432="snížená",J432,0)</f>
        <v>0</v>
      </c>
      <c r="BG432" s="178">
        <f>IF(N432="zákl. přenesená",J432,0)</f>
        <v>0</v>
      </c>
      <c r="BH432" s="178">
        <f>IF(N432="sníž. přenesená",J432,0)</f>
        <v>0</v>
      </c>
      <c r="BI432" s="178">
        <f>IF(N432="nulová",J432,0)</f>
        <v>0</v>
      </c>
      <c r="BJ432" s="19" t="s">
        <v>78</v>
      </c>
      <c r="BK432" s="178">
        <f>ROUND(I432*H432,2)</f>
        <v>33000</v>
      </c>
      <c r="BL432" s="19" t="s">
        <v>218</v>
      </c>
      <c r="BM432" s="177" t="s">
        <v>640</v>
      </c>
    </row>
    <row r="433" s="2" customFormat="1" ht="33" customHeight="1">
      <c r="A433" s="32"/>
      <c r="B433" s="165"/>
      <c r="C433" s="166" t="s">
        <v>641</v>
      </c>
      <c r="D433" s="166" t="s">
        <v>128</v>
      </c>
      <c r="E433" s="167" t="s">
        <v>642</v>
      </c>
      <c r="F433" s="168" t="s">
        <v>643</v>
      </c>
      <c r="G433" s="169" t="s">
        <v>375</v>
      </c>
      <c r="H433" s="170">
        <v>1</v>
      </c>
      <c r="I433" s="171">
        <v>21000</v>
      </c>
      <c r="J433" s="171">
        <f>ROUND(I433*H433,2)</f>
        <v>21000</v>
      </c>
      <c r="K433" s="172"/>
      <c r="L433" s="33"/>
      <c r="M433" s="173" t="s">
        <v>1</v>
      </c>
      <c r="N433" s="174" t="s">
        <v>38</v>
      </c>
      <c r="O433" s="175">
        <v>1.1000000000000001</v>
      </c>
      <c r="P433" s="175">
        <f>O433*H433</f>
        <v>1.1000000000000001</v>
      </c>
      <c r="Q433" s="175">
        <v>0</v>
      </c>
      <c r="R433" s="175">
        <f>Q433*H433</f>
        <v>0</v>
      </c>
      <c r="S433" s="175">
        <v>0</v>
      </c>
      <c r="T433" s="176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7" t="s">
        <v>218</v>
      </c>
      <c r="AT433" s="177" t="s">
        <v>128</v>
      </c>
      <c r="AU433" s="177" t="s">
        <v>82</v>
      </c>
      <c r="AY433" s="19" t="s">
        <v>126</v>
      </c>
      <c r="BE433" s="178">
        <f>IF(N433="základní",J433,0)</f>
        <v>21000</v>
      </c>
      <c r="BF433" s="178">
        <f>IF(N433="snížená",J433,0)</f>
        <v>0</v>
      </c>
      <c r="BG433" s="178">
        <f>IF(N433="zákl. přenesená",J433,0)</f>
        <v>0</v>
      </c>
      <c r="BH433" s="178">
        <f>IF(N433="sníž. přenesená",J433,0)</f>
        <v>0</v>
      </c>
      <c r="BI433" s="178">
        <f>IF(N433="nulová",J433,0)</f>
        <v>0</v>
      </c>
      <c r="BJ433" s="19" t="s">
        <v>78</v>
      </c>
      <c r="BK433" s="178">
        <f>ROUND(I433*H433,2)</f>
        <v>21000</v>
      </c>
      <c r="BL433" s="19" t="s">
        <v>218</v>
      </c>
      <c r="BM433" s="177" t="s">
        <v>644</v>
      </c>
    </row>
    <row r="434" s="2" customFormat="1" ht="33" customHeight="1">
      <c r="A434" s="32"/>
      <c r="B434" s="165"/>
      <c r="C434" s="166" t="s">
        <v>645</v>
      </c>
      <c r="D434" s="166" t="s">
        <v>128</v>
      </c>
      <c r="E434" s="167" t="s">
        <v>646</v>
      </c>
      <c r="F434" s="168" t="s">
        <v>647</v>
      </c>
      <c r="G434" s="169" t="s">
        <v>375</v>
      </c>
      <c r="H434" s="170">
        <v>1</v>
      </c>
      <c r="I434" s="171">
        <v>15000</v>
      </c>
      <c r="J434" s="171">
        <f>ROUND(I434*H434,2)</f>
        <v>15000</v>
      </c>
      <c r="K434" s="172"/>
      <c r="L434" s="33"/>
      <c r="M434" s="173" t="s">
        <v>1</v>
      </c>
      <c r="N434" s="174" t="s">
        <v>38</v>
      </c>
      <c r="O434" s="175">
        <v>1.1000000000000001</v>
      </c>
      <c r="P434" s="175">
        <f>O434*H434</f>
        <v>1.1000000000000001</v>
      </c>
      <c r="Q434" s="175">
        <v>0</v>
      </c>
      <c r="R434" s="175">
        <f>Q434*H434</f>
        <v>0</v>
      </c>
      <c r="S434" s="175">
        <v>0</v>
      </c>
      <c r="T434" s="176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7" t="s">
        <v>218</v>
      </c>
      <c r="AT434" s="177" t="s">
        <v>128</v>
      </c>
      <c r="AU434" s="177" t="s">
        <v>82</v>
      </c>
      <c r="AY434" s="19" t="s">
        <v>126</v>
      </c>
      <c r="BE434" s="178">
        <f>IF(N434="základní",J434,0)</f>
        <v>15000</v>
      </c>
      <c r="BF434" s="178">
        <f>IF(N434="snížená",J434,0)</f>
        <v>0</v>
      </c>
      <c r="BG434" s="178">
        <f>IF(N434="zákl. přenesená",J434,0)</f>
        <v>0</v>
      </c>
      <c r="BH434" s="178">
        <f>IF(N434="sníž. přenesená",J434,0)</f>
        <v>0</v>
      </c>
      <c r="BI434" s="178">
        <f>IF(N434="nulová",J434,0)</f>
        <v>0</v>
      </c>
      <c r="BJ434" s="19" t="s">
        <v>78</v>
      </c>
      <c r="BK434" s="178">
        <f>ROUND(I434*H434,2)</f>
        <v>15000</v>
      </c>
      <c r="BL434" s="19" t="s">
        <v>218</v>
      </c>
      <c r="BM434" s="177" t="s">
        <v>648</v>
      </c>
    </row>
    <row r="435" s="2" customFormat="1" ht="24.15" customHeight="1">
      <c r="A435" s="32"/>
      <c r="B435" s="165"/>
      <c r="C435" s="166" t="s">
        <v>649</v>
      </c>
      <c r="D435" s="166" t="s">
        <v>128</v>
      </c>
      <c r="E435" s="167" t="s">
        <v>650</v>
      </c>
      <c r="F435" s="168" t="s">
        <v>651</v>
      </c>
      <c r="G435" s="169" t="s">
        <v>375</v>
      </c>
      <c r="H435" s="170">
        <v>1</v>
      </c>
      <c r="I435" s="171">
        <v>39000</v>
      </c>
      <c r="J435" s="171">
        <f>ROUND(I435*H435,2)</f>
        <v>39000</v>
      </c>
      <c r="K435" s="172"/>
      <c r="L435" s="33"/>
      <c r="M435" s="173" t="s">
        <v>1</v>
      </c>
      <c r="N435" s="174" t="s">
        <v>38</v>
      </c>
      <c r="O435" s="175">
        <v>1.1000000000000001</v>
      </c>
      <c r="P435" s="175">
        <f>O435*H435</f>
        <v>1.1000000000000001</v>
      </c>
      <c r="Q435" s="175">
        <v>0</v>
      </c>
      <c r="R435" s="175">
        <f>Q435*H435</f>
        <v>0</v>
      </c>
      <c r="S435" s="175">
        <v>0</v>
      </c>
      <c r="T435" s="176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77" t="s">
        <v>218</v>
      </c>
      <c r="AT435" s="177" t="s">
        <v>128</v>
      </c>
      <c r="AU435" s="177" t="s">
        <v>82</v>
      </c>
      <c r="AY435" s="19" t="s">
        <v>126</v>
      </c>
      <c r="BE435" s="178">
        <f>IF(N435="základní",J435,0)</f>
        <v>39000</v>
      </c>
      <c r="BF435" s="178">
        <f>IF(N435="snížená",J435,0)</f>
        <v>0</v>
      </c>
      <c r="BG435" s="178">
        <f>IF(N435="zákl. přenesená",J435,0)</f>
        <v>0</v>
      </c>
      <c r="BH435" s="178">
        <f>IF(N435="sníž. přenesená",J435,0)</f>
        <v>0</v>
      </c>
      <c r="BI435" s="178">
        <f>IF(N435="nulová",J435,0)</f>
        <v>0</v>
      </c>
      <c r="BJ435" s="19" t="s">
        <v>78</v>
      </c>
      <c r="BK435" s="178">
        <f>ROUND(I435*H435,2)</f>
        <v>39000</v>
      </c>
      <c r="BL435" s="19" t="s">
        <v>218</v>
      </c>
      <c r="BM435" s="177" t="s">
        <v>652</v>
      </c>
    </row>
    <row r="436" s="2" customFormat="1" ht="21.75" customHeight="1">
      <c r="A436" s="32"/>
      <c r="B436" s="165"/>
      <c r="C436" s="166" t="s">
        <v>653</v>
      </c>
      <c r="D436" s="166" t="s">
        <v>128</v>
      </c>
      <c r="E436" s="167" t="s">
        <v>654</v>
      </c>
      <c r="F436" s="168" t="s">
        <v>655</v>
      </c>
      <c r="G436" s="169" t="s">
        <v>375</v>
      </c>
      <c r="H436" s="170">
        <v>1</v>
      </c>
      <c r="I436" s="171">
        <v>18000</v>
      </c>
      <c r="J436" s="171">
        <f>ROUND(I436*H436,2)</f>
        <v>18000</v>
      </c>
      <c r="K436" s="172"/>
      <c r="L436" s="33"/>
      <c r="M436" s="173" t="s">
        <v>1</v>
      </c>
      <c r="N436" s="174" t="s">
        <v>38</v>
      </c>
      <c r="O436" s="175">
        <v>1.1000000000000001</v>
      </c>
      <c r="P436" s="175">
        <f>O436*H436</f>
        <v>1.1000000000000001</v>
      </c>
      <c r="Q436" s="175">
        <v>0</v>
      </c>
      <c r="R436" s="175">
        <f>Q436*H436</f>
        <v>0</v>
      </c>
      <c r="S436" s="175">
        <v>0</v>
      </c>
      <c r="T436" s="176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7" t="s">
        <v>218</v>
      </c>
      <c r="AT436" s="177" t="s">
        <v>128</v>
      </c>
      <c r="AU436" s="177" t="s">
        <v>82</v>
      </c>
      <c r="AY436" s="19" t="s">
        <v>126</v>
      </c>
      <c r="BE436" s="178">
        <f>IF(N436="základní",J436,0)</f>
        <v>18000</v>
      </c>
      <c r="BF436" s="178">
        <f>IF(N436="snížená",J436,0)</f>
        <v>0</v>
      </c>
      <c r="BG436" s="178">
        <f>IF(N436="zákl. přenesená",J436,0)</f>
        <v>0</v>
      </c>
      <c r="BH436" s="178">
        <f>IF(N436="sníž. přenesená",J436,0)</f>
        <v>0</v>
      </c>
      <c r="BI436" s="178">
        <f>IF(N436="nulová",J436,0)</f>
        <v>0</v>
      </c>
      <c r="BJ436" s="19" t="s">
        <v>78</v>
      </c>
      <c r="BK436" s="178">
        <f>ROUND(I436*H436,2)</f>
        <v>18000</v>
      </c>
      <c r="BL436" s="19" t="s">
        <v>218</v>
      </c>
      <c r="BM436" s="177" t="s">
        <v>656</v>
      </c>
    </row>
    <row r="437" s="2" customFormat="1" ht="24.15" customHeight="1">
      <c r="A437" s="32"/>
      <c r="B437" s="165"/>
      <c r="C437" s="166" t="s">
        <v>657</v>
      </c>
      <c r="D437" s="166" t="s">
        <v>128</v>
      </c>
      <c r="E437" s="167" t="s">
        <v>658</v>
      </c>
      <c r="F437" s="168" t="s">
        <v>659</v>
      </c>
      <c r="G437" s="169" t="s">
        <v>375</v>
      </c>
      <c r="H437" s="170">
        <v>1</v>
      </c>
      <c r="I437" s="171">
        <v>16000</v>
      </c>
      <c r="J437" s="171">
        <f>ROUND(I437*H437,2)</f>
        <v>16000</v>
      </c>
      <c r="K437" s="172"/>
      <c r="L437" s="33"/>
      <c r="M437" s="173" t="s">
        <v>1</v>
      </c>
      <c r="N437" s="174" t="s">
        <v>38</v>
      </c>
      <c r="O437" s="175">
        <v>1.1000000000000001</v>
      </c>
      <c r="P437" s="175">
        <f>O437*H437</f>
        <v>1.1000000000000001</v>
      </c>
      <c r="Q437" s="175">
        <v>0</v>
      </c>
      <c r="R437" s="175">
        <f>Q437*H437</f>
        <v>0</v>
      </c>
      <c r="S437" s="175">
        <v>0</v>
      </c>
      <c r="T437" s="176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77" t="s">
        <v>218</v>
      </c>
      <c r="AT437" s="177" t="s">
        <v>128</v>
      </c>
      <c r="AU437" s="177" t="s">
        <v>82</v>
      </c>
      <c r="AY437" s="19" t="s">
        <v>126</v>
      </c>
      <c r="BE437" s="178">
        <f>IF(N437="základní",J437,0)</f>
        <v>16000</v>
      </c>
      <c r="BF437" s="178">
        <f>IF(N437="snížená",J437,0)</f>
        <v>0</v>
      </c>
      <c r="BG437" s="178">
        <f>IF(N437="zákl. přenesená",J437,0)</f>
        <v>0</v>
      </c>
      <c r="BH437" s="178">
        <f>IF(N437="sníž. přenesená",J437,0)</f>
        <v>0</v>
      </c>
      <c r="BI437" s="178">
        <f>IF(N437="nulová",J437,0)</f>
        <v>0</v>
      </c>
      <c r="BJ437" s="19" t="s">
        <v>78</v>
      </c>
      <c r="BK437" s="178">
        <f>ROUND(I437*H437,2)</f>
        <v>16000</v>
      </c>
      <c r="BL437" s="19" t="s">
        <v>218</v>
      </c>
      <c r="BM437" s="177" t="s">
        <v>660</v>
      </c>
    </row>
    <row r="438" s="2" customFormat="1" ht="24.15" customHeight="1">
      <c r="A438" s="32"/>
      <c r="B438" s="165"/>
      <c r="C438" s="166" t="s">
        <v>661</v>
      </c>
      <c r="D438" s="166" t="s">
        <v>128</v>
      </c>
      <c r="E438" s="167" t="s">
        <v>662</v>
      </c>
      <c r="F438" s="168" t="s">
        <v>663</v>
      </c>
      <c r="G438" s="169" t="s">
        <v>375</v>
      </c>
      <c r="H438" s="170">
        <v>1</v>
      </c>
      <c r="I438" s="171">
        <v>69000</v>
      </c>
      <c r="J438" s="171">
        <f>ROUND(I438*H438,2)</f>
        <v>69000</v>
      </c>
      <c r="K438" s="172"/>
      <c r="L438" s="33"/>
      <c r="M438" s="173" t="s">
        <v>1</v>
      </c>
      <c r="N438" s="174" t="s">
        <v>38</v>
      </c>
      <c r="O438" s="175">
        <v>1.1000000000000001</v>
      </c>
      <c r="P438" s="175">
        <f>O438*H438</f>
        <v>1.1000000000000001</v>
      </c>
      <c r="Q438" s="175">
        <v>0</v>
      </c>
      <c r="R438" s="175">
        <f>Q438*H438</f>
        <v>0</v>
      </c>
      <c r="S438" s="175">
        <v>0</v>
      </c>
      <c r="T438" s="176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77" t="s">
        <v>218</v>
      </c>
      <c r="AT438" s="177" t="s">
        <v>128</v>
      </c>
      <c r="AU438" s="177" t="s">
        <v>82</v>
      </c>
      <c r="AY438" s="19" t="s">
        <v>126</v>
      </c>
      <c r="BE438" s="178">
        <f>IF(N438="základní",J438,0)</f>
        <v>69000</v>
      </c>
      <c r="BF438" s="178">
        <f>IF(N438="snížená",J438,0)</f>
        <v>0</v>
      </c>
      <c r="BG438" s="178">
        <f>IF(N438="zákl. přenesená",J438,0)</f>
        <v>0</v>
      </c>
      <c r="BH438" s="178">
        <f>IF(N438="sníž. přenesená",J438,0)</f>
        <v>0</v>
      </c>
      <c r="BI438" s="178">
        <f>IF(N438="nulová",J438,0)</f>
        <v>0</v>
      </c>
      <c r="BJ438" s="19" t="s">
        <v>78</v>
      </c>
      <c r="BK438" s="178">
        <f>ROUND(I438*H438,2)</f>
        <v>69000</v>
      </c>
      <c r="BL438" s="19" t="s">
        <v>218</v>
      </c>
      <c r="BM438" s="177" t="s">
        <v>664</v>
      </c>
    </row>
    <row r="439" s="2" customFormat="1" ht="24.15" customHeight="1">
      <c r="A439" s="32"/>
      <c r="B439" s="165"/>
      <c r="C439" s="166" t="s">
        <v>665</v>
      </c>
      <c r="D439" s="166" t="s">
        <v>128</v>
      </c>
      <c r="E439" s="167" t="s">
        <v>666</v>
      </c>
      <c r="F439" s="168" t="s">
        <v>667</v>
      </c>
      <c r="G439" s="169" t="s">
        <v>375</v>
      </c>
      <c r="H439" s="170">
        <v>1</v>
      </c>
      <c r="I439" s="171">
        <v>94000</v>
      </c>
      <c r="J439" s="171">
        <f>ROUND(I439*H439,2)</f>
        <v>94000</v>
      </c>
      <c r="K439" s="172"/>
      <c r="L439" s="33"/>
      <c r="M439" s="173" t="s">
        <v>1</v>
      </c>
      <c r="N439" s="174" t="s">
        <v>38</v>
      </c>
      <c r="O439" s="175">
        <v>1.1000000000000001</v>
      </c>
      <c r="P439" s="175">
        <f>O439*H439</f>
        <v>1.1000000000000001</v>
      </c>
      <c r="Q439" s="175">
        <v>0</v>
      </c>
      <c r="R439" s="175">
        <f>Q439*H439</f>
        <v>0</v>
      </c>
      <c r="S439" s="175">
        <v>0</v>
      </c>
      <c r="T439" s="176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77" t="s">
        <v>218</v>
      </c>
      <c r="AT439" s="177" t="s">
        <v>128</v>
      </c>
      <c r="AU439" s="177" t="s">
        <v>82</v>
      </c>
      <c r="AY439" s="19" t="s">
        <v>126</v>
      </c>
      <c r="BE439" s="178">
        <f>IF(N439="základní",J439,0)</f>
        <v>94000</v>
      </c>
      <c r="BF439" s="178">
        <f>IF(N439="snížená",J439,0)</f>
        <v>0</v>
      </c>
      <c r="BG439" s="178">
        <f>IF(N439="zákl. přenesená",J439,0)</f>
        <v>0</v>
      </c>
      <c r="BH439" s="178">
        <f>IF(N439="sníž. přenesená",J439,0)</f>
        <v>0</v>
      </c>
      <c r="BI439" s="178">
        <f>IF(N439="nulová",J439,0)</f>
        <v>0</v>
      </c>
      <c r="BJ439" s="19" t="s">
        <v>78</v>
      </c>
      <c r="BK439" s="178">
        <f>ROUND(I439*H439,2)</f>
        <v>94000</v>
      </c>
      <c r="BL439" s="19" t="s">
        <v>218</v>
      </c>
      <c r="BM439" s="177" t="s">
        <v>668</v>
      </c>
    </row>
    <row r="440" s="2" customFormat="1" ht="33" customHeight="1">
      <c r="A440" s="32"/>
      <c r="B440" s="165"/>
      <c r="C440" s="166" t="s">
        <v>669</v>
      </c>
      <c r="D440" s="166" t="s">
        <v>128</v>
      </c>
      <c r="E440" s="167" t="s">
        <v>670</v>
      </c>
      <c r="F440" s="168" t="s">
        <v>671</v>
      </c>
      <c r="G440" s="169" t="s">
        <v>375</v>
      </c>
      <c r="H440" s="170">
        <v>1</v>
      </c>
      <c r="I440" s="171">
        <v>42000</v>
      </c>
      <c r="J440" s="171">
        <f>ROUND(I440*H440,2)</f>
        <v>42000</v>
      </c>
      <c r="K440" s="172"/>
      <c r="L440" s="33"/>
      <c r="M440" s="173" t="s">
        <v>1</v>
      </c>
      <c r="N440" s="174" t="s">
        <v>38</v>
      </c>
      <c r="O440" s="175">
        <v>1.1000000000000001</v>
      </c>
      <c r="P440" s="175">
        <f>O440*H440</f>
        <v>1.1000000000000001</v>
      </c>
      <c r="Q440" s="175">
        <v>0</v>
      </c>
      <c r="R440" s="175">
        <f>Q440*H440</f>
        <v>0</v>
      </c>
      <c r="S440" s="175">
        <v>0</v>
      </c>
      <c r="T440" s="176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77" t="s">
        <v>218</v>
      </c>
      <c r="AT440" s="177" t="s">
        <v>128</v>
      </c>
      <c r="AU440" s="177" t="s">
        <v>82</v>
      </c>
      <c r="AY440" s="19" t="s">
        <v>126</v>
      </c>
      <c r="BE440" s="178">
        <f>IF(N440="základní",J440,0)</f>
        <v>42000</v>
      </c>
      <c r="BF440" s="178">
        <f>IF(N440="snížená",J440,0)</f>
        <v>0</v>
      </c>
      <c r="BG440" s="178">
        <f>IF(N440="zákl. přenesená",J440,0)</f>
        <v>0</v>
      </c>
      <c r="BH440" s="178">
        <f>IF(N440="sníž. přenesená",J440,0)</f>
        <v>0</v>
      </c>
      <c r="BI440" s="178">
        <f>IF(N440="nulová",J440,0)</f>
        <v>0</v>
      </c>
      <c r="BJ440" s="19" t="s">
        <v>78</v>
      </c>
      <c r="BK440" s="178">
        <f>ROUND(I440*H440,2)</f>
        <v>42000</v>
      </c>
      <c r="BL440" s="19" t="s">
        <v>218</v>
      </c>
      <c r="BM440" s="177" t="s">
        <v>672</v>
      </c>
    </row>
    <row r="441" s="2" customFormat="1" ht="33" customHeight="1">
      <c r="A441" s="32"/>
      <c r="B441" s="165"/>
      <c r="C441" s="166" t="s">
        <v>673</v>
      </c>
      <c r="D441" s="166" t="s">
        <v>128</v>
      </c>
      <c r="E441" s="167" t="s">
        <v>674</v>
      </c>
      <c r="F441" s="168" t="s">
        <v>675</v>
      </c>
      <c r="G441" s="169" t="s">
        <v>375</v>
      </c>
      <c r="H441" s="170">
        <v>1</v>
      </c>
      <c r="I441" s="171">
        <v>40500</v>
      </c>
      <c r="J441" s="171">
        <f>ROUND(I441*H441,2)</f>
        <v>40500</v>
      </c>
      <c r="K441" s="172"/>
      <c r="L441" s="33"/>
      <c r="M441" s="173" t="s">
        <v>1</v>
      </c>
      <c r="N441" s="174" t="s">
        <v>38</v>
      </c>
      <c r="O441" s="175">
        <v>1.1000000000000001</v>
      </c>
      <c r="P441" s="175">
        <f>O441*H441</f>
        <v>1.1000000000000001</v>
      </c>
      <c r="Q441" s="175">
        <v>0</v>
      </c>
      <c r="R441" s="175">
        <f>Q441*H441</f>
        <v>0</v>
      </c>
      <c r="S441" s="175">
        <v>0</v>
      </c>
      <c r="T441" s="176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77" t="s">
        <v>218</v>
      </c>
      <c r="AT441" s="177" t="s">
        <v>128</v>
      </c>
      <c r="AU441" s="177" t="s">
        <v>82</v>
      </c>
      <c r="AY441" s="19" t="s">
        <v>126</v>
      </c>
      <c r="BE441" s="178">
        <f>IF(N441="základní",J441,0)</f>
        <v>40500</v>
      </c>
      <c r="BF441" s="178">
        <f>IF(N441="snížená",J441,0)</f>
        <v>0</v>
      </c>
      <c r="BG441" s="178">
        <f>IF(N441="zákl. přenesená",J441,0)</f>
        <v>0</v>
      </c>
      <c r="BH441" s="178">
        <f>IF(N441="sníž. přenesená",J441,0)</f>
        <v>0</v>
      </c>
      <c r="BI441" s="178">
        <f>IF(N441="nulová",J441,0)</f>
        <v>0</v>
      </c>
      <c r="BJ441" s="19" t="s">
        <v>78</v>
      </c>
      <c r="BK441" s="178">
        <f>ROUND(I441*H441,2)</f>
        <v>40500</v>
      </c>
      <c r="BL441" s="19" t="s">
        <v>218</v>
      </c>
      <c r="BM441" s="177" t="s">
        <v>676</v>
      </c>
    </row>
    <row r="442" s="2" customFormat="1" ht="33" customHeight="1">
      <c r="A442" s="32"/>
      <c r="B442" s="165"/>
      <c r="C442" s="166" t="s">
        <v>677</v>
      </c>
      <c r="D442" s="166" t="s">
        <v>128</v>
      </c>
      <c r="E442" s="167" t="s">
        <v>678</v>
      </c>
      <c r="F442" s="168" t="s">
        <v>679</v>
      </c>
      <c r="G442" s="169" t="s">
        <v>375</v>
      </c>
      <c r="H442" s="170">
        <v>1</v>
      </c>
      <c r="I442" s="171">
        <v>34700</v>
      </c>
      <c r="J442" s="171">
        <f>ROUND(I442*H442,2)</f>
        <v>34700</v>
      </c>
      <c r="K442" s="172"/>
      <c r="L442" s="33"/>
      <c r="M442" s="173" t="s">
        <v>1</v>
      </c>
      <c r="N442" s="174" t="s">
        <v>38</v>
      </c>
      <c r="O442" s="175">
        <v>1.1000000000000001</v>
      </c>
      <c r="P442" s="175">
        <f>O442*H442</f>
        <v>1.1000000000000001</v>
      </c>
      <c r="Q442" s="175">
        <v>0</v>
      </c>
      <c r="R442" s="175">
        <f>Q442*H442</f>
        <v>0</v>
      </c>
      <c r="S442" s="175">
        <v>0</v>
      </c>
      <c r="T442" s="176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77" t="s">
        <v>218</v>
      </c>
      <c r="AT442" s="177" t="s">
        <v>128</v>
      </c>
      <c r="AU442" s="177" t="s">
        <v>82</v>
      </c>
      <c r="AY442" s="19" t="s">
        <v>126</v>
      </c>
      <c r="BE442" s="178">
        <f>IF(N442="základní",J442,0)</f>
        <v>34700</v>
      </c>
      <c r="BF442" s="178">
        <f>IF(N442="snížená",J442,0)</f>
        <v>0</v>
      </c>
      <c r="BG442" s="178">
        <f>IF(N442="zákl. přenesená",J442,0)</f>
        <v>0</v>
      </c>
      <c r="BH442" s="178">
        <f>IF(N442="sníž. přenesená",J442,0)</f>
        <v>0</v>
      </c>
      <c r="BI442" s="178">
        <f>IF(N442="nulová",J442,0)</f>
        <v>0</v>
      </c>
      <c r="BJ442" s="19" t="s">
        <v>78</v>
      </c>
      <c r="BK442" s="178">
        <f>ROUND(I442*H442,2)</f>
        <v>34700</v>
      </c>
      <c r="BL442" s="19" t="s">
        <v>218</v>
      </c>
      <c r="BM442" s="177" t="s">
        <v>680</v>
      </c>
    </row>
    <row r="443" s="2" customFormat="1" ht="24.15" customHeight="1">
      <c r="A443" s="32"/>
      <c r="B443" s="165"/>
      <c r="C443" s="166" t="s">
        <v>681</v>
      </c>
      <c r="D443" s="166" t="s">
        <v>128</v>
      </c>
      <c r="E443" s="167" t="s">
        <v>682</v>
      </c>
      <c r="F443" s="168" t="s">
        <v>683</v>
      </c>
      <c r="G443" s="169" t="s">
        <v>375</v>
      </c>
      <c r="H443" s="170">
        <v>1</v>
      </c>
      <c r="I443" s="171">
        <v>55000</v>
      </c>
      <c r="J443" s="171">
        <f>ROUND(I443*H443,2)</f>
        <v>55000</v>
      </c>
      <c r="K443" s="172"/>
      <c r="L443" s="33"/>
      <c r="M443" s="173" t="s">
        <v>1</v>
      </c>
      <c r="N443" s="174" t="s">
        <v>38</v>
      </c>
      <c r="O443" s="175">
        <v>1.1000000000000001</v>
      </c>
      <c r="P443" s="175">
        <f>O443*H443</f>
        <v>1.1000000000000001</v>
      </c>
      <c r="Q443" s="175">
        <v>0</v>
      </c>
      <c r="R443" s="175">
        <f>Q443*H443</f>
        <v>0</v>
      </c>
      <c r="S443" s="175">
        <v>0</v>
      </c>
      <c r="T443" s="176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7" t="s">
        <v>218</v>
      </c>
      <c r="AT443" s="177" t="s">
        <v>128</v>
      </c>
      <c r="AU443" s="177" t="s">
        <v>82</v>
      </c>
      <c r="AY443" s="19" t="s">
        <v>126</v>
      </c>
      <c r="BE443" s="178">
        <f>IF(N443="základní",J443,0)</f>
        <v>55000</v>
      </c>
      <c r="BF443" s="178">
        <f>IF(N443="snížená",J443,0)</f>
        <v>0</v>
      </c>
      <c r="BG443" s="178">
        <f>IF(N443="zákl. přenesená",J443,0)</f>
        <v>0</v>
      </c>
      <c r="BH443" s="178">
        <f>IF(N443="sníž. přenesená",J443,0)</f>
        <v>0</v>
      </c>
      <c r="BI443" s="178">
        <f>IF(N443="nulová",J443,0)</f>
        <v>0</v>
      </c>
      <c r="BJ443" s="19" t="s">
        <v>78</v>
      </c>
      <c r="BK443" s="178">
        <f>ROUND(I443*H443,2)</f>
        <v>55000</v>
      </c>
      <c r="BL443" s="19" t="s">
        <v>218</v>
      </c>
      <c r="BM443" s="177" t="s">
        <v>684</v>
      </c>
    </row>
    <row r="444" s="2" customFormat="1" ht="24.15" customHeight="1">
      <c r="A444" s="32"/>
      <c r="B444" s="165"/>
      <c r="C444" s="166" t="s">
        <v>685</v>
      </c>
      <c r="D444" s="166" t="s">
        <v>128</v>
      </c>
      <c r="E444" s="167" t="s">
        <v>686</v>
      </c>
      <c r="F444" s="168" t="s">
        <v>687</v>
      </c>
      <c r="G444" s="169" t="s">
        <v>375</v>
      </c>
      <c r="H444" s="170">
        <v>1</v>
      </c>
      <c r="I444" s="171">
        <v>66000</v>
      </c>
      <c r="J444" s="171">
        <f>ROUND(I444*H444,2)</f>
        <v>66000</v>
      </c>
      <c r="K444" s="172"/>
      <c r="L444" s="33"/>
      <c r="M444" s="173" t="s">
        <v>1</v>
      </c>
      <c r="N444" s="174" t="s">
        <v>38</v>
      </c>
      <c r="O444" s="175">
        <v>1.1000000000000001</v>
      </c>
      <c r="P444" s="175">
        <f>O444*H444</f>
        <v>1.1000000000000001</v>
      </c>
      <c r="Q444" s="175">
        <v>0</v>
      </c>
      <c r="R444" s="175">
        <f>Q444*H444</f>
        <v>0</v>
      </c>
      <c r="S444" s="175">
        <v>0</v>
      </c>
      <c r="T444" s="176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77" t="s">
        <v>218</v>
      </c>
      <c r="AT444" s="177" t="s">
        <v>128</v>
      </c>
      <c r="AU444" s="177" t="s">
        <v>82</v>
      </c>
      <c r="AY444" s="19" t="s">
        <v>126</v>
      </c>
      <c r="BE444" s="178">
        <f>IF(N444="základní",J444,0)</f>
        <v>66000</v>
      </c>
      <c r="BF444" s="178">
        <f>IF(N444="snížená",J444,0)</f>
        <v>0</v>
      </c>
      <c r="BG444" s="178">
        <f>IF(N444="zákl. přenesená",J444,0)</f>
        <v>0</v>
      </c>
      <c r="BH444" s="178">
        <f>IF(N444="sníž. přenesená",J444,0)</f>
        <v>0</v>
      </c>
      <c r="BI444" s="178">
        <f>IF(N444="nulová",J444,0)</f>
        <v>0</v>
      </c>
      <c r="BJ444" s="19" t="s">
        <v>78</v>
      </c>
      <c r="BK444" s="178">
        <f>ROUND(I444*H444,2)</f>
        <v>66000</v>
      </c>
      <c r="BL444" s="19" t="s">
        <v>218</v>
      </c>
      <c r="BM444" s="177" t="s">
        <v>688</v>
      </c>
    </row>
    <row r="445" s="2" customFormat="1" ht="24.15" customHeight="1">
      <c r="A445" s="32"/>
      <c r="B445" s="165"/>
      <c r="C445" s="166" t="s">
        <v>689</v>
      </c>
      <c r="D445" s="166" t="s">
        <v>128</v>
      </c>
      <c r="E445" s="167" t="s">
        <v>690</v>
      </c>
      <c r="F445" s="168" t="s">
        <v>691</v>
      </c>
      <c r="G445" s="169" t="s">
        <v>375</v>
      </c>
      <c r="H445" s="170">
        <v>1</v>
      </c>
      <c r="I445" s="171">
        <v>37000</v>
      </c>
      <c r="J445" s="171">
        <f>ROUND(I445*H445,2)</f>
        <v>37000</v>
      </c>
      <c r="K445" s="172"/>
      <c r="L445" s="33"/>
      <c r="M445" s="173" t="s">
        <v>1</v>
      </c>
      <c r="N445" s="174" t="s">
        <v>38</v>
      </c>
      <c r="O445" s="175">
        <v>1.1000000000000001</v>
      </c>
      <c r="P445" s="175">
        <f>O445*H445</f>
        <v>1.1000000000000001</v>
      </c>
      <c r="Q445" s="175">
        <v>0</v>
      </c>
      <c r="R445" s="175">
        <f>Q445*H445</f>
        <v>0</v>
      </c>
      <c r="S445" s="175">
        <v>0</v>
      </c>
      <c r="T445" s="176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7" t="s">
        <v>218</v>
      </c>
      <c r="AT445" s="177" t="s">
        <v>128</v>
      </c>
      <c r="AU445" s="177" t="s">
        <v>82</v>
      </c>
      <c r="AY445" s="19" t="s">
        <v>126</v>
      </c>
      <c r="BE445" s="178">
        <f>IF(N445="základní",J445,0)</f>
        <v>37000</v>
      </c>
      <c r="BF445" s="178">
        <f>IF(N445="snížená",J445,0)</f>
        <v>0</v>
      </c>
      <c r="BG445" s="178">
        <f>IF(N445="zákl. přenesená",J445,0)</f>
        <v>0</v>
      </c>
      <c r="BH445" s="178">
        <f>IF(N445="sníž. přenesená",J445,0)</f>
        <v>0</v>
      </c>
      <c r="BI445" s="178">
        <f>IF(N445="nulová",J445,0)</f>
        <v>0</v>
      </c>
      <c r="BJ445" s="19" t="s">
        <v>78</v>
      </c>
      <c r="BK445" s="178">
        <f>ROUND(I445*H445,2)</f>
        <v>37000</v>
      </c>
      <c r="BL445" s="19" t="s">
        <v>218</v>
      </c>
      <c r="BM445" s="177" t="s">
        <v>692</v>
      </c>
    </row>
    <row r="446" s="2" customFormat="1" ht="24.15" customHeight="1">
      <c r="A446" s="32"/>
      <c r="B446" s="165"/>
      <c r="C446" s="166" t="s">
        <v>693</v>
      </c>
      <c r="D446" s="166" t="s">
        <v>128</v>
      </c>
      <c r="E446" s="167" t="s">
        <v>694</v>
      </c>
      <c r="F446" s="168" t="s">
        <v>695</v>
      </c>
      <c r="G446" s="169" t="s">
        <v>375</v>
      </c>
      <c r="H446" s="170">
        <v>1</v>
      </c>
      <c r="I446" s="171">
        <v>31000</v>
      </c>
      <c r="J446" s="171">
        <f>ROUND(I446*H446,2)</f>
        <v>31000</v>
      </c>
      <c r="K446" s="172"/>
      <c r="L446" s="33"/>
      <c r="M446" s="173" t="s">
        <v>1</v>
      </c>
      <c r="N446" s="174" t="s">
        <v>38</v>
      </c>
      <c r="O446" s="175">
        <v>1.1000000000000001</v>
      </c>
      <c r="P446" s="175">
        <f>O446*H446</f>
        <v>1.1000000000000001</v>
      </c>
      <c r="Q446" s="175">
        <v>0</v>
      </c>
      <c r="R446" s="175">
        <f>Q446*H446</f>
        <v>0</v>
      </c>
      <c r="S446" s="175">
        <v>0</v>
      </c>
      <c r="T446" s="176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77" t="s">
        <v>218</v>
      </c>
      <c r="AT446" s="177" t="s">
        <v>128</v>
      </c>
      <c r="AU446" s="177" t="s">
        <v>82</v>
      </c>
      <c r="AY446" s="19" t="s">
        <v>126</v>
      </c>
      <c r="BE446" s="178">
        <f>IF(N446="základní",J446,0)</f>
        <v>31000</v>
      </c>
      <c r="BF446" s="178">
        <f>IF(N446="snížená",J446,0)</f>
        <v>0</v>
      </c>
      <c r="BG446" s="178">
        <f>IF(N446="zákl. přenesená",J446,0)</f>
        <v>0</v>
      </c>
      <c r="BH446" s="178">
        <f>IF(N446="sníž. přenesená",J446,0)</f>
        <v>0</v>
      </c>
      <c r="BI446" s="178">
        <f>IF(N446="nulová",J446,0)</f>
        <v>0</v>
      </c>
      <c r="BJ446" s="19" t="s">
        <v>78</v>
      </c>
      <c r="BK446" s="178">
        <f>ROUND(I446*H446,2)</f>
        <v>31000</v>
      </c>
      <c r="BL446" s="19" t="s">
        <v>218</v>
      </c>
      <c r="BM446" s="177" t="s">
        <v>696</v>
      </c>
    </row>
    <row r="447" s="2" customFormat="1" ht="21.75" customHeight="1">
      <c r="A447" s="32"/>
      <c r="B447" s="165"/>
      <c r="C447" s="166" t="s">
        <v>697</v>
      </c>
      <c r="D447" s="166" t="s">
        <v>128</v>
      </c>
      <c r="E447" s="167" t="s">
        <v>698</v>
      </c>
      <c r="F447" s="168" t="s">
        <v>699</v>
      </c>
      <c r="G447" s="169" t="s">
        <v>375</v>
      </c>
      <c r="H447" s="170">
        <v>1</v>
      </c>
      <c r="I447" s="171">
        <v>32000</v>
      </c>
      <c r="J447" s="171">
        <f>ROUND(I447*H447,2)</f>
        <v>32000</v>
      </c>
      <c r="K447" s="172"/>
      <c r="L447" s="33"/>
      <c r="M447" s="173" t="s">
        <v>1</v>
      </c>
      <c r="N447" s="174" t="s">
        <v>38</v>
      </c>
      <c r="O447" s="175">
        <v>1.1000000000000001</v>
      </c>
      <c r="P447" s="175">
        <f>O447*H447</f>
        <v>1.1000000000000001</v>
      </c>
      <c r="Q447" s="175">
        <v>0</v>
      </c>
      <c r="R447" s="175">
        <f>Q447*H447</f>
        <v>0</v>
      </c>
      <c r="S447" s="175">
        <v>0</v>
      </c>
      <c r="T447" s="176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77" t="s">
        <v>218</v>
      </c>
      <c r="AT447" s="177" t="s">
        <v>128</v>
      </c>
      <c r="AU447" s="177" t="s">
        <v>82</v>
      </c>
      <c r="AY447" s="19" t="s">
        <v>126</v>
      </c>
      <c r="BE447" s="178">
        <f>IF(N447="základní",J447,0)</f>
        <v>32000</v>
      </c>
      <c r="BF447" s="178">
        <f>IF(N447="snížená",J447,0)</f>
        <v>0</v>
      </c>
      <c r="BG447" s="178">
        <f>IF(N447="zákl. přenesená",J447,0)</f>
        <v>0</v>
      </c>
      <c r="BH447" s="178">
        <f>IF(N447="sníž. přenesená",J447,0)</f>
        <v>0</v>
      </c>
      <c r="BI447" s="178">
        <f>IF(N447="nulová",J447,0)</f>
        <v>0</v>
      </c>
      <c r="BJ447" s="19" t="s">
        <v>78</v>
      </c>
      <c r="BK447" s="178">
        <f>ROUND(I447*H447,2)</f>
        <v>32000</v>
      </c>
      <c r="BL447" s="19" t="s">
        <v>218</v>
      </c>
      <c r="BM447" s="177" t="s">
        <v>700</v>
      </c>
    </row>
    <row r="448" s="2" customFormat="1" ht="21.75" customHeight="1">
      <c r="A448" s="32"/>
      <c r="B448" s="165"/>
      <c r="C448" s="166" t="s">
        <v>701</v>
      </c>
      <c r="D448" s="166" t="s">
        <v>128</v>
      </c>
      <c r="E448" s="167" t="s">
        <v>702</v>
      </c>
      <c r="F448" s="168" t="s">
        <v>703</v>
      </c>
      <c r="G448" s="169" t="s">
        <v>375</v>
      </c>
      <c r="H448" s="170">
        <v>1</v>
      </c>
      <c r="I448" s="171">
        <v>35000</v>
      </c>
      <c r="J448" s="171">
        <f>ROUND(I448*H448,2)</f>
        <v>35000</v>
      </c>
      <c r="K448" s="172"/>
      <c r="L448" s="33"/>
      <c r="M448" s="173" t="s">
        <v>1</v>
      </c>
      <c r="N448" s="174" t="s">
        <v>38</v>
      </c>
      <c r="O448" s="175">
        <v>1.1000000000000001</v>
      </c>
      <c r="P448" s="175">
        <f>O448*H448</f>
        <v>1.1000000000000001</v>
      </c>
      <c r="Q448" s="175">
        <v>0</v>
      </c>
      <c r="R448" s="175">
        <f>Q448*H448</f>
        <v>0</v>
      </c>
      <c r="S448" s="175">
        <v>0</v>
      </c>
      <c r="T448" s="176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77" t="s">
        <v>218</v>
      </c>
      <c r="AT448" s="177" t="s">
        <v>128</v>
      </c>
      <c r="AU448" s="177" t="s">
        <v>82</v>
      </c>
      <c r="AY448" s="19" t="s">
        <v>126</v>
      </c>
      <c r="BE448" s="178">
        <f>IF(N448="základní",J448,0)</f>
        <v>35000</v>
      </c>
      <c r="BF448" s="178">
        <f>IF(N448="snížená",J448,0)</f>
        <v>0</v>
      </c>
      <c r="BG448" s="178">
        <f>IF(N448="zákl. přenesená",J448,0)</f>
        <v>0</v>
      </c>
      <c r="BH448" s="178">
        <f>IF(N448="sníž. přenesená",J448,0)</f>
        <v>0</v>
      </c>
      <c r="BI448" s="178">
        <f>IF(N448="nulová",J448,0)</f>
        <v>0</v>
      </c>
      <c r="BJ448" s="19" t="s">
        <v>78</v>
      </c>
      <c r="BK448" s="178">
        <f>ROUND(I448*H448,2)</f>
        <v>35000</v>
      </c>
      <c r="BL448" s="19" t="s">
        <v>218</v>
      </c>
      <c r="BM448" s="177" t="s">
        <v>704</v>
      </c>
    </row>
    <row r="449" s="2" customFormat="1" ht="24.15" customHeight="1">
      <c r="A449" s="32"/>
      <c r="B449" s="165"/>
      <c r="C449" s="166" t="s">
        <v>705</v>
      </c>
      <c r="D449" s="166" t="s">
        <v>128</v>
      </c>
      <c r="E449" s="167" t="s">
        <v>706</v>
      </c>
      <c r="F449" s="168" t="s">
        <v>707</v>
      </c>
      <c r="G449" s="169" t="s">
        <v>236</v>
      </c>
      <c r="H449" s="170">
        <v>1</v>
      </c>
      <c r="I449" s="171">
        <v>33.200000000000003</v>
      </c>
      <c r="J449" s="171">
        <f>ROUND(I449*H449,2)</f>
        <v>33.200000000000003</v>
      </c>
      <c r="K449" s="172"/>
      <c r="L449" s="33"/>
      <c r="M449" s="173" t="s">
        <v>1</v>
      </c>
      <c r="N449" s="174" t="s">
        <v>38</v>
      </c>
      <c r="O449" s="175">
        <v>0.050000000000000003</v>
      </c>
      <c r="P449" s="175">
        <f>O449*H449</f>
        <v>0.050000000000000003</v>
      </c>
      <c r="Q449" s="175">
        <v>0</v>
      </c>
      <c r="R449" s="175">
        <f>Q449*H449</f>
        <v>0</v>
      </c>
      <c r="S449" s="175">
        <v>0.024</v>
      </c>
      <c r="T449" s="176">
        <f>S449*H449</f>
        <v>0.024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77" t="s">
        <v>218</v>
      </c>
      <c r="AT449" s="177" t="s">
        <v>128</v>
      </c>
      <c r="AU449" s="177" t="s">
        <v>82</v>
      </c>
      <c r="AY449" s="19" t="s">
        <v>126</v>
      </c>
      <c r="BE449" s="178">
        <f>IF(N449="základní",J449,0)</f>
        <v>33.200000000000003</v>
      </c>
      <c r="BF449" s="178">
        <f>IF(N449="snížená",J449,0)</f>
        <v>0</v>
      </c>
      <c r="BG449" s="178">
        <f>IF(N449="zákl. přenesená",J449,0)</f>
        <v>0</v>
      </c>
      <c r="BH449" s="178">
        <f>IF(N449="sníž. přenesená",J449,0)</f>
        <v>0</v>
      </c>
      <c r="BI449" s="178">
        <f>IF(N449="nulová",J449,0)</f>
        <v>0</v>
      </c>
      <c r="BJ449" s="19" t="s">
        <v>78</v>
      </c>
      <c r="BK449" s="178">
        <f>ROUND(I449*H449,2)</f>
        <v>33.200000000000003</v>
      </c>
      <c r="BL449" s="19" t="s">
        <v>218</v>
      </c>
      <c r="BM449" s="177" t="s">
        <v>708</v>
      </c>
    </row>
    <row r="450" s="13" customFormat="1">
      <c r="A450" s="13"/>
      <c r="B450" s="179"/>
      <c r="C450" s="13"/>
      <c r="D450" s="180" t="s">
        <v>134</v>
      </c>
      <c r="E450" s="181" t="s">
        <v>1</v>
      </c>
      <c r="F450" s="182" t="s">
        <v>709</v>
      </c>
      <c r="G450" s="13"/>
      <c r="H450" s="183">
        <v>1</v>
      </c>
      <c r="I450" s="13"/>
      <c r="J450" s="13"/>
      <c r="K450" s="13"/>
      <c r="L450" s="179"/>
      <c r="M450" s="184"/>
      <c r="N450" s="185"/>
      <c r="O450" s="185"/>
      <c r="P450" s="185"/>
      <c r="Q450" s="185"/>
      <c r="R450" s="185"/>
      <c r="S450" s="185"/>
      <c r="T450" s="18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1" t="s">
        <v>134</v>
      </c>
      <c r="AU450" s="181" t="s">
        <v>82</v>
      </c>
      <c r="AV450" s="13" t="s">
        <v>82</v>
      </c>
      <c r="AW450" s="13" t="s">
        <v>30</v>
      </c>
      <c r="AX450" s="13" t="s">
        <v>78</v>
      </c>
      <c r="AY450" s="181" t="s">
        <v>126</v>
      </c>
    </row>
    <row r="451" s="2" customFormat="1" ht="24.15" customHeight="1">
      <c r="A451" s="32"/>
      <c r="B451" s="165"/>
      <c r="C451" s="166" t="s">
        <v>710</v>
      </c>
      <c r="D451" s="166" t="s">
        <v>128</v>
      </c>
      <c r="E451" s="167" t="s">
        <v>711</v>
      </c>
      <c r="F451" s="168" t="s">
        <v>712</v>
      </c>
      <c r="G451" s="169" t="s">
        <v>578</v>
      </c>
      <c r="H451" s="170">
        <v>9824.3320000000003</v>
      </c>
      <c r="I451" s="171">
        <v>1.0800000000000001</v>
      </c>
      <c r="J451" s="171">
        <f>ROUND(I451*H451,2)</f>
        <v>10610.280000000001</v>
      </c>
      <c r="K451" s="172"/>
      <c r="L451" s="33"/>
      <c r="M451" s="173" t="s">
        <v>1</v>
      </c>
      <c r="N451" s="174" t="s">
        <v>38</v>
      </c>
      <c r="O451" s="175">
        <v>0</v>
      </c>
      <c r="P451" s="175">
        <f>O451*H451</f>
        <v>0</v>
      </c>
      <c r="Q451" s="175">
        <v>0</v>
      </c>
      <c r="R451" s="175">
        <f>Q451*H451</f>
        <v>0</v>
      </c>
      <c r="S451" s="175">
        <v>0</v>
      </c>
      <c r="T451" s="176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77" t="s">
        <v>218</v>
      </c>
      <c r="AT451" s="177" t="s">
        <v>128</v>
      </c>
      <c r="AU451" s="177" t="s">
        <v>82</v>
      </c>
      <c r="AY451" s="19" t="s">
        <v>126</v>
      </c>
      <c r="BE451" s="178">
        <f>IF(N451="základní",J451,0)</f>
        <v>10610.280000000001</v>
      </c>
      <c r="BF451" s="178">
        <f>IF(N451="snížená",J451,0)</f>
        <v>0</v>
      </c>
      <c r="BG451" s="178">
        <f>IF(N451="zákl. přenesená",J451,0)</f>
        <v>0</v>
      </c>
      <c r="BH451" s="178">
        <f>IF(N451="sníž. přenesená",J451,0)</f>
        <v>0</v>
      </c>
      <c r="BI451" s="178">
        <f>IF(N451="nulová",J451,0)</f>
        <v>0</v>
      </c>
      <c r="BJ451" s="19" t="s">
        <v>78</v>
      </c>
      <c r="BK451" s="178">
        <f>ROUND(I451*H451,2)</f>
        <v>10610.280000000001</v>
      </c>
      <c r="BL451" s="19" t="s">
        <v>218</v>
      </c>
      <c r="BM451" s="177" t="s">
        <v>713</v>
      </c>
    </row>
    <row r="452" s="12" customFormat="1" ht="22.8" customHeight="1">
      <c r="A452" s="12"/>
      <c r="B452" s="153"/>
      <c r="C452" s="12"/>
      <c r="D452" s="154" t="s">
        <v>72</v>
      </c>
      <c r="E452" s="163" t="s">
        <v>714</v>
      </c>
      <c r="F452" s="163" t="s">
        <v>715</v>
      </c>
      <c r="G452" s="12"/>
      <c r="H452" s="12"/>
      <c r="I452" s="12"/>
      <c r="J452" s="164">
        <f>BK452</f>
        <v>33285.330000000002</v>
      </c>
      <c r="K452" s="12"/>
      <c r="L452" s="153"/>
      <c r="M452" s="157"/>
      <c r="N452" s="158"/>
      <c r="O452" s="158"/>
      <c r="P452" s="159">
        <f>SUM(P453:P454)</f>
        <v>2.2000000000000002</v>
      </c>
      <c r="Q452" s="158"/>
      <c r="R452" s="159">
        <f>SUM(R453:R454)</f>
        <v>0.00040000000000000002</v>
      </c>
      <c r="S452" s="158"/>
      <c r="T452" s="160">
        <f>SUM(T453:T454)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54" t="s">
        <v>82</v>
      </c>
      <c r="AT452" s="161" t="s">
        <v>72</v>
      </c>
      <c r="AU452" s="161" t="s">
        <v>78</v>
      </c>
      <c r="AY452" s="154" t="s">
        <v>126</v>
      </c>
      <c r="BK452" s="162">
        <f>SUM(BK453:BK454)</f>
        <v>33285.330000000002</v>
      </c>
    </row>
    <row r="453" s="2" customFormat="1" ht="24.15" customHeight="1">
      <c r="A453" s="32"/>
      <c r="B453" s="165"/>
      <c r="C453" s="166" t="s">
        <v>716</v>
      </c>
      <c r="D453" s="166" t="s">
        <v>128</v>
      </c>
      <c r="E453" s="167" t="s">
        <v>717</v>
      </c>
      <c r="F453" s="168" t="s">
        <v>718</v>
      </c>
      <c r="G453" s="169" t="s">
        <v>375</v>
      </c>
      <c r="H453" s="170">
        <v>1</v>
      </c>
      <c r="I453" s="171">
        <v>32700</v>
      </c>
      <c r="J453" s="171">
        <f>ROUND(I453*H453,2)</f>
        <v>32700</v>
      </c>
      <c r="K453" s="172"/>
      <c r="L453" s="33"/>
      <c r="M453" s="173" t="s">
        <v>1</v>
      </c>
      <c r="N453" s="174" t="s">
        <v>38</v>
      </c>
      <c r="O453" s="175">
        <v>2.2000000000000002</v>
      </c>
      <c r="P453" s="175">
        <f>O453*H453</f>
        <v>2.2000000000000002</v>
      </c>
      <c r="Q453" s="175">
        <v>0.00040000000000000002</v>
      </c>
      <c r="R453" s="175">
        <f>Q453*H453</f>
        <v>0.00040000000000000002</v>
      </c>
      <c r="S453" s="175">
        <v>0</v>
      </c>
      <c r="T453" s="176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77" t="s">
        <v>218</v>
      </c>
      <c r="AT453" s="177" t="s">
        <v>128</v>
      </c>
      <c r="AU453" s="177" t="s">
        <v>82</v>
      </c>
      <c r="AY453" s="19" t="s">
        <v>126</v>
      </c>
      <c r="BE453" s="178">
        <f>IF(N453="základní",J453,0)</f>
        <v>32700</v>
      </c>
      <c r="BF453" s="178">
        <f>IF(N453="snížená",J453,0)</f>
        <v>0</v>
      </c>
      <c r="BG453" s="178">
        <f>IF(N453="zákl. přenesená",J453,0)</f>
        <v>0</v>
      </c>
      <c r="BH453" s="178">
        <f>IF(N453="sníž. přenesená",J453,0)</f>
        <v>0</v>
      </c>
      <c r="BI453" s="178">
        <f>IF(N453="nulová",J453,0)</f>
        <v>0</v>
      </c>
      <c r="BJ453" s="19" t="s">
        <v>78</v>
      </c>
      <c r="BK453" s="178">
        <f>ROUND(I453*H453,2)</f>
        <v>32700</v>
      </c>
      <c r="BL453" s="19" t="s">
        <v>218</v>
      </c>
      <c r="BM453" s="177" t="s">
        <v>719</v>
      </c>
    </row>
    <row r="454" s="2" customFormat="1" ht="24.15" customHeight="1">
      <c r="A454" s="32"/>
      <c r="B454" s="165"/>
      <c r="C454" s="166" t="s">
        <v>720</v>
      </c>
      <c r="D454" s="166" t="s">
        <v>128</v>
      </c>
      <c r="E454" s="167" t="s">
        <v>721</v>
      </c>
      <c r="F454" s="168" t="s">
        <v>722</v>
      </c>
      <c r="G454" s="169" t="s">
        <v>578</v>
      </c>
      <c r="H454" s="170">
        <v>327</v>
      </c>
      <c r="I454" s="171">
        <v>1.79</v>
      </c>
      <c r="J454" s="171">
        <f>ROUND(I454*H454,2)</f>
        <v>585.33000000000004</v>
      </c>
      <c r="K454" s="172"/>
      <c r="L454" s="33"/>
      <c r="M454" s="173" t="s">
        <v>1</v>
      </c>
      <c r="N454" s="174" t="s">
        <v>38</v>
      </c>
      <c r="O454" s="175">
        <v>0</v>
      </c>
      <c r="P454" s="175">
        <f>O454*H454</f>
        <v>0</v>
      </c>
      <c r="Q454" s="175">
        <v>0</v>
      </c>
      <c r="R454" s="175">
        <f>Q454*H454</f>
        <v>0</v>
      </c>
      <c r="S454" s="175">
        <v>0</v>
      </c>
      <c r="T454" s="176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77" t="s">
        <v>218</v>
      </c>
      <c r="AT454" s="177" t="s">
        <v>128</v>
      </c>
      <c r="AU454" s="177" t="s">
        <v>82</v>
      </c>
      <c r="AY454" s="19" t="s">
        <v>126</v>
      </c>
      <c r="BE454" s="178">
        <f>IF(N454="základní",J454,0)</f>
        <v>585.33000000000004</v>
      </c>
      <c r="BF454" s="178">
        <f>IF(N454="snížená",J454,0)</f>
        <v>0</v>
      </c>
      <c r="BG454" s="178">
        <f>IF(N454="zákl. přenesená",J454,0)</f>
        <v>0</v>
      </c>
      <c r="BH454" s="178">
        <f>IF(N454="sníž. přenesená",J454,0)</f>
        <v>0</v>
      </c>
      <c r="BI454" s="178">
        <f>IF(N454="nulová",J454,0)</f>
        <v>0</v>
      </c>
      <c r="BJ454" s="19" t="s">
        <v>78</v>
      </c>
      <c r="BK454" s="178">
        <f>ROUND(I454*H454,2)</f>
        <v>585.33000000000004</v>
      </c>
      <c r="BL454" s="19" t="s">
        <v>218</v>
      </c>
      <c r="BM454" s="177" t="s">
        <v>723</v>
      </c>
    </row>
    <row r="455" s="12" customFormat="1" ht="25.92" customHeight="1">
      <c r="A455" s="12"/>
      <c r="B455" s="153"/>
      <c r="C455" s="12"/>
      <c r="D455" s="154" t="s">
        <v>72</v>
      </c>
      <c r="E455" s="155" t="s">
        <v>233</v>
      </c>
      <c r="F455" s="155" t="s">
        <v>724</v>
      </c>
      <c r="G455" s="12"/>
      <c r="H455" s="12"/>
      <c r="I455" s="12"/>
      <c r="J455" s="156">
        <f>BK455</f>
        <v>172000</v>
      </c>
      <c r="K455" s="12"/>
      <c r="L455" s="153"/>
      <c r="M455" s="157"/>
      <c r="N455" s="158"/>
      <c r="O455" s="158"/>
      <c r="P455" s="159">
        <f>P456</f>
        <v>0</v>
      </c>
      <c r="Q455" s="158"/>
      <c r="R455" s="159">
        <f>R456</f>
        <v>0</v>
      </c>
      <c r="S455" s="158"/>
      <c r="T455" s="160">
        <f>T456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54" t="s">
        <v>144</v>
      </c>
      <c r="AT455" s="161" t="s">
        <v>72</v>
      </c>
      <c r="AU455" s="161" t="s">
        <v>73</v>
      </c>
      <c r="AY455" s="154" t="s">
        <v>126</v>
      </c>
      <c r="BK455" s="162">
        <f>BK456</f>
        <v>172000</v>
      </c>
    </row>
    <row r="456" s="12" customFormat="1" ht="22.8" customHeight="1">
      <c r="A456" s="12"/>
      <c r="B456" s="153"/>
      <c r="C456" s="12"/>
      <c r="D456" s="154" t="s">
        <v>72</v>
      </c>
      <c r="E456" s="163" t="s">
        <v>725</v>
      </c>
      <c r="F456" s="163" t="s">
        <v>726</v>
      </c>
      <c r="G456" s="12"/>
      <c r="H456" s="12"/>
      <c r="I456" s="12"/>
      <c r="J456" s="164">
        <f>BK456</f>
        <v>172000</v>
      </c>
      <c r="K456" s="12"/>
      <c r="L456" s="153"/>
      <c r="M456" s="157"/>
      <c r="N456" s="158"/>
      <c r="O456" s="158"/>
      <c r="P456" s="159">
        <f>P457</f>
        <v>0</v>
      </c>
      <c r="Q456" s="158"/>
      <c r="R456" s="159">
        <f>R457</f>
        <v>0</v>
      </c>
      <c r="S456" s="158"/>
      <c r="T456" s="160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54" t="s">
        <v>144</v>
      </c>
      <c r="AT456" s="161" t="s">
        <v>72</v>
      </c>
      <c r="AU456" s="161" t="s">
        <v>78</v>
      </c>
      <c r="AY456" s="154" t="s">
        <v>126</v>
      </c>
      <c r="BK456" s="162">
        <f>BK457</f>
        <v>172000</v>
      </c>
    </row>
    <row r="457" s="2" customFormat="1" ht="16.5" customHeight="1">
      <c r="A457" s="32"/>
      <c r="B457" s="165"/>
      <c r="C457" s="166" t="s">
        <v>727</v>
      </c>
      <c r="D457" s="166" t="s">
        <v>128</v>
      </c>
      <c r="E457" s="167" t="s">
        <v>728</v>
      </c>
      <c r="F457" s="168" t="s">
        <v>729</v>
      </c>
      <c r="G457" s="169" t="s">
        <v>375</v>
      </c>
      <c r="H457" s="170">
        <v>1</v>
      </c>
      <c r="I457" s="171">
        <v>172000</v>
      </c>
      <c r="J457" s="171">
        <f>ROUND(I457*H457,2)</f>
        <v>172000</v>
      </c>
      <c r="K457" s="172"/>
      <c r="L457" s="33"/>
      <c r="M457" s="217" t="s">
        <v>1</v>
      </c>
      <c r="N457" s="218" t="s">
        <v>38</v>
      </c>
      <c r="O457" s="219">
        <v>0</v>
      </c>
      <c r="P457" s="219">
        <f>O457*H457</f>
        <v>0</v>
      </c>
      <c r="Q457" s="219">
        <v>0</v>
      </c>
      <c r="R457" s="219">
        <f>Q457*H457</f>
        <v>0</v>
      </c>
      <c r="S457" s="219">
        <v>0</v>
      </c>
      <c r="T457" s="220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77" t="s">
        <v>459</v>
      </c>
      <c r="AT457" s="177" t="s">
        <v>128</v>
      </c>
      <c r="AU457" s="177" t="s">
        <v>82</v>
      </c>
      <c r="AY457" s="19" t="s">
        <v>126</v>
      </c>
      <c r="BE457" s="178">
        <f>IF(N457="základní",J457,0)</f>
        <v>172000</v>
      </c>
      <c r="BF457" s="178">
        <f>IF(N457="snížená",J457,0)</f>
        <v>0</v>
      </c>
      <c r="BG457" s="178">
        <f>IF(N457="zákl. přenesená",J457,0)</f>
        <v>0</v>
      </c>
      <c r="BH457" s="178">
        <f>IF(N457="sníž. přenesená",J457,0)</f>
        <v>0</v>
      </c>
      <c r="BI457" s="178">
        <f>IF(N457="nulová",J457,0)</f>
        <v>0</v>
      </c>
      <c r="BJ457" s="19" t="s">
        <v>78</v>
      </c>
      <c r="BK457" s="178">
        <f>ROUND(I457*H457,2)</f>
        <v>172000</v>
      </c>
      <c r="BL457" s="19" t="s">
        <v>459</v>
      </c>
      <c r="BM457" s="177" t="s">
        <v>730</v>
      </c>
    </row>
    <row r="458" s="2" customFormat="1" ht="6.96" customHeight="1">
      <c r="A458" s="32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33"/>
      <c r="M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</row>
  </sheetData>
  <autoFilter ref="C132:K45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3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86</v>
      </c>
      <c r="L4" s="22"/>
      <c r="M4" s="114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15" t="str">
        <f>'Rekapitulace stavby'!K6</f>
        <v>1 Tvrz Hradenín</v>
      </c>
      <c r="F7" s="29"/>
      <c r="G7" s="29"/>
      <c r="H7" s="29"/>
      <c r="L7" s="22"/>
    </row>
    <row r="8" s="2" customFormat="1" ht="12" customHeight="1">
      <c r="A8" s="32"/>
      <c r="B8" s="33"/>
      <c r="C8" s="32"/>
      <c r="D8" s="29" t="s">
        <v>87</v>
      </c>
      <c r="E8" s="32"/>
      <c r="F8" s="32"/>
      <c r="G8" s="32"/>
      <c r="H8" s="32"/>
      <c r="I8" s="32"/>
      <c r="J8" s="32"/>
      <c r="K8" s="32"/>
      <c r="L8" s="48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3"/>
      <c r="C9" s="32"/>
      <c r="D9" s="32"/>
      <c r="E9" s="60" t="s">
        <v>731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3"/>
      <c r="C11" s="32"/>
      <c r="D11" s="29" t="s">
        <v>16</v>
      </c>
      <c r="E11" s="32"/>
      <c r="F11" s="26" t="s">
        <v>1</v>
      </c>
      <c r="G11" s="32"/>
      <c r="H11" s="32"/>
      <c r="I11" s="29" t="s">
        <v>17</v>
      </c>
      <c r="J11" s="26" t="s">
        <v>1</v>
      </c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18</v>
      </c>
      <c r="E12" s="32"/>
      <c r="F12" s="26" t="s">
        <v>19</v>
      </c>
      <c r="G12" s="32"/>
      <c r="H12" s="32"/>
      <c r="I12" s="29" t="s">
        <v>20</v>
      </c>
      <c r="J12" s="62" t="str">
        <f>'Rekapitulace stavby'!AN8</f>
        <v>20. 3. 2023</v>
      </c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22</v>
      </c>
      <c r="E14" s="32"/>
      <c r="F14" s="32"/>
      <c r="G14" s="32"/>
      <c r="H14" s="32"/>
      <c r="I14" s="29" t="s">
        <v>23</v>
      </c>
      <c r="J14" s="26" t="s">
        <v>1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3"/>
      <c r="C15" s="32"/>
      <c r="D15" s="32"/>
      <c r="E15" s="26" t="s">
        <v>24</v>
      </c>
      <c r="F15" s="32"/>
      <c r="G15" s="32"/>
      <c r="H15" s="32"/>
      <c r="I15" s="29" t="s">
        <v>25</v>
      </c>
      <c r="J15" s="26" t="s">
        <v>1</v>
      </c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3"/>
      <c r="C17" s="32"/>
      <c r="D17" s="29" t="s">
        <v>26</v>
      </c>
      <c r="E17" s="32"/>
      <c r="F17" s="32"/>
      <c r="G17" s="32"/>
      <c r="H17" s="32"/>
      <c r="I17" s="29" t="s">
        <v>23</v>
      </c>
      <c r="J17" s="26" t="str">
        <f>'Rekapitulace stavby'!AN13</f>
        <v/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3"/>
      <c r="C18" s="32"/>
      <c r="D18" s="32"/>
      <c r="E18" s="26" t="str">
        <f>'Rekapitulace stavby'!E14</f>
        <v xml:space="preserve"> </v>
      </c>
      <c r="F18" s="26"/>
      <c r="G18" s="26"/>
      <c r="H18" s="26"/>
      <c r="I18" s="29" t="s">
        <v>25</v>
      </c>
      <c r="J18" s="26" t="str">
        <f>'Rekapitulace stavby'!AN14</f>
        <v/>
      </c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3"/>
      <c r="C20" s="32"/>
      <c r="D20" s="29" t="s">
        <v>28</v>
      </c>
      <c r="E20" s="32"/>
      <c r="F20" s="32"/>
      <c r="G20" s="32"/>
      <c r="H20" s="32"/>
      <c r="I20" s="29" t="s">
        <v>23</v>
      </c>
      <c r="J20" s="26" t="s">
        <v>1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3"/>
      <c r="C21" s="32"/>
      <c r="D21" s="32"/>
      <c r="E21" s="26" t="s">
        <v>29</v>
      </c>
      <c r="F21" s="32"/>
      <c r="G21" s="32"/>
      <c r="H21" s="32"/>
      <c r="I21" s="29" t="s">
        <v>25</v>
      </c>
      <c r="J21" s="26" t="s">
        <v>1</v>
      </c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3"/>
      <c r="C23" s="32"/>
      <c r="D23" s="29" t="s">
        <v>31</v>
      </c>
      <c r="E23" s="32"/>
      <c r="F23" s="32"/>
      <c r="G23" s="32"/>
      <c r="H23" s="32"/>
      <c r="I23" s="29" t="s">
        <v>23</v>
      </c>
      <c r="J23" s="26" t="str">
        <f>IF('Rekapitulace stavby'!AN19="","",'Rekapitulace stavby'!AN19)</f>
        <v/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3"/>
      <c r="C24" s="32"/>
      <c r="D24" s="32"/>
      <c r="E24" s="26" t="str">
        <f>IF('Rekapitulace stavby'!E20="","",'Rekapitulace stavby'!E20)</f>
        <v xml:space="preserve"> </v>
      </c>
      <c r="F24" s="32"/>
      <c r="G24" s="32"/>
      <c r="H24" s="32"/>
      <c r="I24" s="29" t="s">
        <v>25</v>
      </c>
      <c r="J24" s="26" t="str">
        <f>IF('Rekapitulace stavby'!AN20="","",'Rekapitulace stavby'!AN20)</f>
        <v/>
      </c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3"/>
      <c r="C26" s="32"/>
      <c r="D26" s="29" t="s">
        <v>32</v>
      </c>
      <c r="E26" s="32"/>
      <c r="F26" s="32"/>
      <c r="G26" s="32"/>
      <c r="H26" s="32"/>
      <c r="I26" s="32"/>
      <c r="J26" s="32"/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16"/>
      <c r="B27" s="117"/>
      <c r="C27" s="116"/>
      <c r="D27" s="116"/>
      <c r="E27" s="30" t="s">
        <v>1</v>
      </c>
      <c r="F27" s="30"/>
      <c r="G27" s="30"/>
      <c r="H27" s="3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83"/>
      <c r="E29" s="83"/>
      <c r="F29" s="83"/>
      <c r="G29" s="83"/>
      <c r="H29" s="83"/>
      <c r="I29" s="83"/>
      <c r="J29" s="83"/>
      <c r="K29" s="83"/>
      <c r="L29" s="48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3"/>
      <c r="C30" s="32"/>
      <c r="D30" s="119" t="s">
        <v>33</v>
      </c>
      <c r="E30" s="32"/>
      <c r="F30" s="32"/>
      <c r="G30" s="32"/>
      <c r="H30" s="32"/>
      <c r="I30" s="32"/>
      <c r="J30" s="89">
        <f>ROUND(J121, 2)</f>
        <v>417000</v>
      </c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3"/>
      <c r="C32" s="32"/>
      <c r="D32" s="32"/>
      <c r="E32" s="32"/>
      <c r="F32" s="37" t="s">
        <v>35</v>
      </c>
      <c r="G32" s="32"/>
      <c r="H32" s="32"/>
      <c r="I32" s="37" t="s">
        <v>34</v>
      </c>
      <c r="J32" s="37" t="s">
        <v>36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3"/>
      <c r="C33" s="32"/>
      <c r="D33" s="120" t="s">
        <v>37</v>
      </c>
      <c r="E33" s="29" t="s">
        <v>38</v>
      </c>
      <c r="F33" s="121">
        <f>ROUND((SUM(BE121:BE131)),  2)</f>
        <v>417000</v>
      </c>
      <c r="G33" s="32"/>
      <c r="H33" s="32"/>
      <c r="I33" s="122">
        <v>0.20999999999999999</v>
      </c>
      <c r="J33" s="121">
        <f>ROUND(((SUM(BE121:BE131))*I33),  2)</f>
        <v>87570</v>
      </c>
      <c r="K33" s="32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29" t="s">
        <v>39</v>
      </c>
      <c r="F34" s="121">
        <f>ROUND((SUM(BF121:BF131)),  2)</f>
        <v>0</v>
      </c>
      <c r="G34" s="32"/>
      <c r="H34" s="32"/>
      <c r="I34" s="122">
        <v>0.14999999999999999</v>
      </c>
      <c r="J34" s="121">
        <f>ROUND(((SUM(BF121:BF131))*I34),  2)</f>
        <v>0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3"/>
      <c r="C35" s="32"/>
      <c r="D35" s="32"/>
      <c r="E35" s="29" t="s">
        <v>40</v>
      </c>
      <c r="F35" s="121">
        <f>ROUND((SUM(BG121:BG131)),  2)</f>
        <v>0</v>
      </c>
      <c r="G35" s="32"/>
      <c r="H35" s="32"/>
      <c r="I35" s="122">
        <v>0.20999999999999999</v>
      </c>
      <c r="J35" s="121">
        <f>0</f>
        <v>0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3"/>
      <c r="C36" s="32"/>
      <c r="D36" s="32"/>
      <c r="E36" s="29" t="s">
        <v>41</v>
      </c>
      <c r="F36" s="121">
        <f>ROUND((SUM(BH121:BH131)),  2)</f>
        <v>0</v>
      </c>
      <c r="G36" s="32"/>
      <c r="H36" s="32"/>
      <c r="I36" s="122">
        <v>0.14999999999999999</v>
      </c>
      <c r="J36" s="121">
        <f>0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42</v>
      </c>
      <c r="F37" s="121">
        <f>ROUND((SUM(BI121:BI131)),  2)</f>
        <v>0</v>
      </c>
      <c r="G37" s="32"/>
      <c r="H37" s="32"/>
      <c r="I37" s="122">
        <v>0</v>
      </c>
      <c r="J37" s="121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3"/>
      <c r="C39" s="123"/>
      <c r="D39" s="124" t="s">
        <v>43</v>
      </c>
      <c r="E39" s="74"/>
      <c r="F39" s="74"/>
      <c r="G39" s="125" t="s">
        <v>44</v>
      </c>
      <c r="H39" s="126" t="s">
        <v>45</v>
      </c>
      <c r="I39" s="74"/>
      <c r="J39" s="127">
        <f>SUM(J30:J37)</f>
        <v>504570</v>
      </c>
      <c r="K39" s="128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46</v>
      </c>
      <c r="E50" s="50"/>
      <c r="F50" s="50"/>
      <c r="G50" s="49" t="s">
        <v>47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48</v>
      </c>
      <c r="E61" s="35"/>
      <c r="F61" s="129" t="s">
        <v>49</v>
      </c>
      <c r="G61" s="51" t="s">
        <v>48</v>
      </c>
      <c r="H61" s="35"/>
      <c r="I61" s="35"/>
      <c r="J61" s="130" t="s">
        <v>49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50</v>
      </c>
      <c r="E65" s="52"/>
      <c r="F65" s="52"/>
      <c r="G65" s="49" t="s">
        <v>51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48</v>
      </c>
      <c r="E76" s="35"/>
      <c r="F76" s="129" t="s">
        <v>49</v>
      </c>
      <c r="G76" s="51" t="s">
        <v>48</v>
      </c>
      <c r="H76" s="35"/>
      <c r="I76" s="35"/>
      <c r="J76" s="130" t="s">
        <v>49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89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15" t="str">
        <f>E7</f>
        <v>1 Tvrz Hradenín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87</v>
      </c>
      <c r="D86" s="32"/>
      <c r="E86" s="32"/>
      <c r="F86" s="32"/>
      <c r="G86" s="32"/>
      <c r="H86" s="32"/>
      <c r="I86" s="32"/>
      <c r="J86" s="32"/>
      <c r="K86" s="32"/>
      <c r="L86" s="48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2"/>
      <c r="D87" s="32"/>
      <c r="E87" s="60" t="str">
        <f>E9</f>
        <v>Naklady - Náklady spojené s umístěním stavby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2"/>
      <c r="E89" s="32"/>
      <c r="F89" s="26" t="str">
        <f>F12</f>
        <v>Hradenín</v>
      </c>
      <c r="G89" s="32"/>
      <c r="H89" s="32"/>
      <c r="I89" s="29" t="s">
        <v>20</v>
      </c>
      <c r="J89" s="62" t="str">
        <f>IF(J12="","",J12)</f>
        <v>20. 3. 2023</v>
      </c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2"/>
      <c r="E91" s="32"/>
      <c r="F91" s="26" t="str">
        <f>E15</f>
        <v>Regionální muzeum v Kolíně</v>
      </c>
      <c r="G91" s="32"/>
      <c r="H91" s="32"/>
      <c r="I91" s="29" t="s">
        <v>28</v>
      </c>
      <c r="J91" s="30" t="str">
        <f>E21</f>
        <v>IHARCH s.r.o.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2"/>
      <c r="E92" s="32"/>
      <c r="F92" s="26" t="str">
        <f>IF(E18="","",E18)</f>
        <v xml:space="preserve"> </v>
      </c>
      <c r="G92" s="32"/>
      <c r="H92" s="32"/>
      <c r="I92" s="29" t="s">
        <v>31</v>
      </c>
      <c r="J92" s="30" t="str">
        <f>E24</f>
        <v xml:space="preserve"> </v>
      </c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31" t="s">
        <v>90</v>
      </c>
      <c r="D94" s="123"/>
      <c r="E94" s="123"/>
      <c r="F94" s="123"/>
      <c r="G94" s="123"/>
      <c r="H94" s="123"/>
      <c r="I94" s="123"/>
      <c r="J94" s="132" t="s">
        <v>91</v>
      </c>
      <c r="K94" s="123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33" t="s">
        <v>92</v>
      </c>
      <c r="D96" s="32"/>
      <c r="E96" s="32"/>
      <c r="F96" s="32"/>
      <c r="G96" s="32"/>
      <c r="H96" s="32"/>
      <c r="I96" s="32"/>
      <c r="J96" s="89">
        <f>J121</f>
        <v>417000</v>
      </c>
      <c r="K96" s="32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9" t="s">
        <v>93</v>
      </c>
    </row>
    <row r="97" s="9" customFormat="1" ht="24.96" customHeight="1">
      <c r="A97" s="9"/>
      <c r="B97" s="134"/>
      <c r="C97" s="9"/>
      <c r="D97" s="135" t="s">
        <v>732</v>
      </c>
      <c r="E97" s="136"/>
      <c r="F97" s="136"/>
      <c r="G97" s="136"/>
      <c r="H97" s="136"/>
      <c r="I97" s="136"/>
      <c r="J97" s="137">
        <f>J122</f>
        <v>417000</v>
      </c>
      <c r="K97" s="9"/>
      <c r="L97" s="13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8"/>
      <c r="C98" s="10"/>
      <c r="D98" s="139" t="s">
        <v>733</v>
      </c>
      <c r="E98" s="140"/>
      <c r="F98" s="140"/>
      <c r="G98" s="140"/>
      <c r="H98" s="140"/>
      <c r="I98" s="140"/>
      <c r="J98" s="141">
        <f>J123</f>
        <v>70000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734</v>
      </c>
      <c r="E99" s="140"/>
      <c r="F99" s="140"/>
      <c r="G99" s="140"/>
      <c r="H99" s="140"/>
      <c r="I99" s="140"/>
      <c r="J99" s="141">
        <f>J126</f>
        <v>87000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735</v>
      </c>
      <c r="E100" s="140"/>
      <c r="F100" s="140"/>
      <c r="G100" s="140"/>
      <c r="H100" s="140"/>
      <c r="I100" s="140"/>
      <c r="J100" s="141">
        <f>J128</f>
        <v>43000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8"/>
      <c r="C101" s="10"/>
      <c r="D101" s="139" t="s">
        <v>736</v>
      </c>
      <c r="E101" s="140"/>
      <c r="F101" s="140"/>
      <c r="G101" s="140"/>
      <c r="H101" s="140"/>
      <c r="I101" s="140"/>
      <c r="J101" s="141">
        <f>J130</f>
        <v>217000</v>
      </c>
      <c r="K101" s="10"/>
      <c r="L101" s="13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111</v>
      </c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2"/>
      <c r="E110" s="32"/>
      <c r="F110" s="32"/>
      <c r="G110" s="32"/>
      <c r="H110" s="32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2"/>
      <c r="D111" s="32"/>
      <c r="E111" s="115" t="str">
        <f>E7</f>
        <v>1 Tvrz Hradenín</v>
      </c>
      <c r="F111" s="29"/>
      <c r="G111" s="29"/>
      <c r="H111" s="29"/>
      <c r="I111" s="32"/>
      <c r="J111" s="32"/>
      <c r="K111" s="32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87</v>
      </c>
      <c r="D112" s="32"/>
      <c r="E112" s="32"/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2"/>
      <c r="D113" s="32"/>
      <c r="E113" s="60" t="str">
        <f>E9</f>
        <v>Naklady - Náklady spojené s umístěním stavby</v>
      </c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18</v>
      </c>
      <c r="D115" s="32"/>
      <c r="E115" s="32"/>
      <c r="F115" s="26" t="str">
        <f>F12</f>
        <v>Hradenín</v>
      </c>
      <c r="G115" s="32"/>
      <c r="H115" s="32"/>
      <c r="I115" s="29" t="s">
        <v>20</v>
      </c>
      <c r="J115" s="62" t="str">
        <f>IF(J12="","",J12)</f>
        <v>20. 3. 2023</v>
      </c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22</v>
      </c>
      <c r="D117" s="32"/>
      <c r="E117" s="32"/>
      <c r="F117" s="26" t="str">
        <f>E15</f>
        <v>Regionální muzeum v Kolíně</v>
      </c>
      <c r="G117" s="32"/>
      <c r="H117" s="32"/>
      <c r="I117" s="29" t="s">
        <v>28</v>
      </c>
      <c r="J117" s="30" t="str">
        <f>E21</f>
        <v>IHARCH s.r.o.</v>
      </c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26</v>
      </c>
      <c r="D118" s="32"/>
      <c r="E118" s="32"/>
      <c r="F118" s="26" t="str">
        <f>IF(E18="","",E18)</f>
        <v xml:space="preserve"> </v>
      </c>
      <c r="G118" s="32"/>
      <c r="H118" s="32"/>
      <c r="I118" s="29" t="s">
        <v>31</v>
      </c>
      <c r="J118" s="30" t="str">
        <f>E24</f>
        <v xml:space="preserve"> </v>
      </c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0.32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1" customFormat="1" ht="29.28" customHeight="1">
      <c r="A120" s="142"/>
      <c r="B120" s="143"/>
      <c r="C120" s="144" t="s">
        <v>112</v>
      </c>
      <c r="D120" s="145" t="s">
        <v>58</v>
      </c>
      <c r="E120" s="145" t="s">
        <v>54</v>
      </c>
      <c r="F120" s="145" t="s">
        <v>55</v>
      </c>
      <c r="G120" s="145" t="s">
        <v>113</v>
      </c>
      <c r="H120" s="145" t="s">
        <v>114</v>
      </c>
      <c r="I120" s="145" t="s">
        <v>115</v>
      </c>
      <c r="J120" s="146" t="s">
        <v>91</v>
      </c>
      <c r="K120" s="147" t="s">
        <v>116</v>
      </c>
      <c r="L120" s="148"/>
      <c r="M120" s="79" t="s">
        <v>1</v>
      </c>
      <c r="N120" s="80" t="s">
        <v>37</v>
      </c>
      <c r="O120" s="80" t="s">
        <v>117</v>
      </c>
      <c r="P120" s="80" t="s">
        <v>118</v>
      </c>
      <c r="Q120" s="80" t="s">
        <v>119</v>
      </c>
      <c r="R120" s="80" t="s">
        <v>120</v>
      </c>
      <c r="S120" s="80" t="s">
        <v>121</v>
      </c>
      <c r="T120" s="81" t="s">
        <v>122</v>
      </c>
      <c r="U120" s="142"/>
      <c r="V120" s="142"/>
      <c r="W120" s="142"/>
      <c r="X120" s="142"/>
      <c r="Y120" s="142"/>
      <c r="Z120" s="142"/>
      <c r="AA120" s="142"/>
      <c r="AB120" s="142"/>
      <c r="AC120" s="142"/>
      <c r="AD120" s="142"/>
      <c r="AE120" s="142"/>
    </row>
    <row r="121" s="2" customFormat="1" ht="22.8" customHeight="1">
      <c r="A121" s="32"/>
      <c r="B121" s="33"/>
      <c r="C121" s="86" t="s">
        <v>123</v>
      </c>
      <c r="D121" s="32"/>
      <c r="E121" s="32"/>
      <c r="F121" s="32"/>
      <c r="G121" s="32"/>
      <c r="H121" s="32"/>
      <c r="I121" s="32"/>
      <c r="J121" s="149">
        <f>BK121</f>
        <v>417000</v>
      </c>
      <c r="K121" s="32"/>
      <c r="L121" s="33"/>
      <c r="M121" s="82"/>
      <c r="N121" s="66"/>
      <c r="O121" s="83"/>
      <c r="P121" s="150">
        <f>P122</f>
        <v>0</v>
      </c>
      <c r="Q121" s="83"/>
      <c r="R121" s="150">
        <f>R122</f>
        <v>0</v>
      </c>
      <c r="S121" s="83"/>
      <c r="T121" s="151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9" t="s">
        <v>72</v>
      </c>
      <c r="AU121" s="19" t="s">
        <v>93</v>
      </c>
      <c r="BK121" s="152">
        <f>BK122</f>
        <v>417000</v>
      </c>
    </row>
    <row r="122" s="12" customFormat="1" ht="25.92" customHeight="1">
      <c r="A122" s="12"/>
      <c r="B122" s="153"/>
      <c r="C122" s="12"/>
      <c r="D122" s="154" t="s">
        <v>72</v>
      </c>
      <c r="E122" s="155" t="s">
        <v>737</v>
      </c>
      <c r="F122" s="155" t="s">
        <v>738</v>
      </c>
      <c r="G122" s="12"/>
      <c r="H122" s="12"/>
      <c r="I122" s="12"/>
      <c r="J122" s="156">
        <f>BK122</f>
        <v>417000</v>
      </c>
      <c r="K122" s="12"/>
      <c r="L122" s="153"/>
      <c r="M122" s="157"/>
      <c r="N122" s="158"/>
      <c r="O122" s="158"/>
      <c r="P122" s="159">
        <f>P123+P126+P128+P130</f>
        <v>0</v>
      </c>
      <c r="Q122" s="158"/>
      <c r="R122" s="159">
        <f>R123+R126+R128+R130</f>
        <v>0</v>
      </c>
      <c r="S122" s="158"/>
      <c r="T122" s="160">
        <f>T123+T126+T128+T130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4" t="s">
        <v>154</v>
      </c>
      <c r="AT122" s="161" t="s">
        <v>72</v>
      </c>
      <c r="AU122" s="161" t="s">
        <v>73</v>
      </c>
      <c r="AY122" s="154" t="s">
        <v>126</v>
      </c>
      <c r="BK122" s="162">
        <f>BK123+BK126+BK128+BK130</f>
        <v>417000</v>
      </c>
    </row>
    <row r="123" s="12" customFormat="1" ht="22.8" customHeight="1">
      <c r="A123" s="12"/>
      <c r="B123" s="153"/>
      <c r="C123" s="12"/>
      <c r="D123" s="154" t="s">
        <v>72</v>
      </c>
      <c r="E123" s="163" t="s">
        <v>739</v>
      </c>
      <c r="F123" s="163" t="s">
        <v>740</v>
      </c>
      <c r="G123" s="12"/>
      <c r="H123" s="12"/>
      <c r="I123" s="12"/>
      <c r="J123" s="164">
        <f>BK123</f>
        <v>70000</v>
      </c>
      <c r="K123" s="12"/>
      <c r="L123" s="153"/>
      <c r="M123" s="157"/>
      <c r="N123" s="158"/>
      <c r="O123" s="158"/>
      <c r="P123" s="159">
        <f>SUM(P124:P125)</f>
        <v>0</v>
      </c>
      <c r="Q123" s="158"/>
      <c r="R123" s="159">
        <f>SUM(R124:R125)</f>
        <v>0</v>
      </c>
      <c r="S123" s="158"/>
      <c r="T123" s="16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4" t="s">
        <v>154</v>
      </c>
      <c r="AT123" s="161" t="s">
        <v>72</v>
      </c>
      <c r="AU123" s="161" t="s">
        <v>78</v>
      </c>
      <c r="AY123" s="154" t="s">
        <v>126</v>
      </c>
      <c r="BK123" s="162">
        <f>SUM(BK124:BK125)</f>
        <v>70000</v>
      </c>
    </row>
    <row r="124" s="2" customFormat="1" ht="16.5" customHeight="1">
      <c r="A124" s="32"/>
      <c r="B124" s="165"/>
      <c r="C124" s="166" t="s">
        <v>78</v>
      </c>
      <c r="D124" s="166" t="s">
        <v>128</v>
      </c>
      <c r="E124" s="167" t="s">
        <v>741</v>
      </c>
      <c r="F124" s="168" t="s">
        <v>742</v>
      </c>
      <c r="G124" s="169" t="s">
        <v>743</v>
      </c>
      <c r="H124" s="170">
        <v>1</v>
      </c>
      <c r="I124" s="171">
        <v>30000</v>
      </c>
      <c r="J124" s="171">
        <f>ROUND(I124*H124,2)</f>
        <v>30000</v>
      </c>
      <c r="K124" s="172"/>
      <c r="L124" s="33"/>
      <c r="M124" s="173" t="s">
        <v>1</v>
      </c>
      <c r="N124" s="174" t="s">
        <v>38</v>
      </c>
      <c r="O124" s="175">
        <v>0</v>
      </c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7" t="s">
        <v>744</v>
      </c>
      <c r="AT124" s="177" t="s">
        <v>128</v>
      </c>
      <c r="AU124" s="177" t="s">
        <v>82</v>
      </c>
      <c r="AY124" s="19" t="s">
        <v>126</v>
      </c>
      <c r="BE124" s="178">
        <f>IF(N124="základní",J124,0)</f>
        <v>30000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9" t="s">
        <v>78</v>
      </c>
      <c r="BK124" s="178">
        <f>ROUND(I124*H124,2)</f>
        <v>30000</v>
      </c>
      <c r="BL124" s="19" t="s">
        <v>744</v>
      </c>
      <c r="BM124" s="177" t="s">
        <v>745</v>
      </c>
    </row>
    <row r="125" s="2" customFormat="1" ht="16.5" customHeight="1">
      <c r="A125" s="32"/>
      <c r="B125" s="165"/>
      <c r="C125" s="166" t="s">
        <v>82</v>
      </c>
      <c r="D125" s="166" t="s">
        <v>128</v>
      </c>
      <c r="E125" s="167" t="s">
        <v>746</v>
      </c>
      <c r="F125" s="168" t="s">
        <v>747</v>
      </c>
      <c r="G125" s="169" t="s">
        <v>743</v>
      </c>
      <c r="H125" s="170">
        <v>1</v>
      </c>
      <c r="I125" s="171">
        <v>40000</v>
      </c>
      <c r="J125" s="171">
        <f>ROUND(I125*H125,2)</f>
        <v>40000</v>
      </c>
      <c r="K125" s="172"/>
      <c r="L125" s="33"/>
      <c r="M125" s="173" t="s">
        <v>1</v>
      </c>
      <c r="N125" s="174" t="s">
        <v>38</v>
      </c>
      <c r="O125" s="175">
        <v>0</v>
      </c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77" t="s">
        <v>744</v>
      </c>
      <c r="AT125" s="177" t="s">
        <v>128</v>
      </c>
      <c r="AU125" s="177" t="s">
        <v>82</v>
      </c>
      <c r="AY125" s="19" t="s">
        <v>126</v>
      </c>
      <c r="BE125" s="178">
        <f>IF(N125="základní",J125,0)</f>
        <v>40000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9" t="s">
        <v>78</v>
      </c>
      <c r="BK125" s="178">
        <f>ROUND(I125*H125,2)</f>
        <v>40000</v>
      </c>
      <c r="BL125" s="19" t="s">
        <v>744</v>
      </c>
      <c r="BM125" s="177" t="s">
        <v>748</v>
      </c>
    </row>
    <row r="126" s="12" customFormat="1" ht="22.8" customHeight="1">
      <c r="A126" s="12"/>
      <c r="B126" s="153"/>
      <c r="C126" s="12"/>
      <c r="D126" s="154" t="s">
        <v>72</v>
      </c>
      <c r="E126" s="163" t="s">
        <v>749</v>
      </c>
      <c r="F126" s="163" t="s">
        <v>750</v>
      </c>
      <c r="G126" s="12"/>
      <c r="H126" s="12"/>
      <c r="I126" s="12"/>
      <c r="J126" s="164">
        <f>BK126</f>
        <v>87000</v>
      </c>
      <c r="K126" s="12"/>
      <c r="L126" s="153"/>
      <c r="M126" s="157"/>
      <c r="N126" s="158"/>
      <c r="O126" s="158"/>
      <c r="P126" s="159">
        <f>P127</f>
        <v>0</v>
      </c>
      <c r="Q126" s="158"/>
      <c r="R126" s="159">
        <f>R127</f>
        <v>0</v>
      </c>
      <c r="S126" s="158"/>
      <c r="T126" s="16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4" t="s">
        <v>154</v>
      </c>
      <c r="AT126" s="161" t="s">
        <v>72</v>
      </c>
      <c r="AU126" s="161" t="s">
        <v>78</v>
      </c>
      <c r="AY126" s="154" t="s">
        <v>126</v>
      </c>
      <c r="BK126" s="162">
        <f>BK127</f>
        <v>87000</v>
      </c>
    </row>
    <row r="127" s="2" customFormat="1" ht="16.5" customHeight="1">
      <c r="A127" s="32"/>
      <c r="B127" s="165"/>
      <c r="C127" s="166" t="s">
        <v>144</v>
      </c>
      <c r="D127" s="166" t="s">
        <v>128</v>
      </c>
      <c r="E127" s="167" t="s">
        <v>751</v>
      </c>
      <c r="F127" s="168" t="s">
        <v>750</v>
      </c>
      <c r="G127" s="169" t="s">
        <v>743</v>
      </c>
      <c r="H127" s="170">
        <v>1</v>
      </c>
      <c r="I127" s="171">
        <v>87000</v>
      </c>
      <c r="J127" s="171">
        <f>ROUND(I127*H127,2)</f>
        <v>87000</v>
      </c>
      <c r="K127" s="172"/>
      <c r="L127" s="33"/>
      <c r="M127" s="173" t="s">
        <v>1</v>
      </c>
      <c r="N127" s="174" t="s">
        <v>38</v>
      </c>
      <c r="O127" s="175">
        <v>0</v>
      </c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7" t="s">
        <v>744</v>
      </c>
      <c r="AT127" s="177" t="s">
        <v>128</v>
      </c>
      <c r="AU127" s="177" t="s">
        <v>82</v>
      </c>
      <c r="AY127" s="19" t="s">
        <v>126</v>
      </c>
      <c r="BE127" s="178">
        <f>IF(N127="základní",J127,0)</f>
        <v>87000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9" t="s">
        <v>78</v>
      </c>
      <c r="BK127" s="178">
        <f>ROUND(I127*H127,2)</f>
        <v>87000</v>
      </c>
      <c r="BL127" s="19" t="s">
        <v>744</v>
      </c>
      <c r="BM127" s="177" t="s">
        <v>752</v>
      </c>
    </row>
    <row r="128" s="12" customFormat="1" ht="22.8" customHeight="1">
      <c r="A128" s="12"/>
      <c r="B128" s="153"/>
      <c r="C128" s="12"/>
      <c r="D128" s="154" t="s">
        <v>72</v>
      </c>
      <c r="E128" s="163" t="s">
        <v>753</v>
      </c>
      <c r="F128" s="163" t="s">
        <v>754</v>
      </c>
      <c r="G128" s="12"/>
      <c r="H128" s="12"/>
      <c r="I128" s="12"/>
      <c r="J128" s="164">
        <f>BK128</f>
        <v>43000</v>
      </c>
      <c r="K128" s="12"/>
      <c r="L128" s="153"/>
      <c r="M128" s="157"/>
      <c r="N128" s="158"/>
      <c r="O128" s="158"/>
      <c r="P128" s="159">
        <f>P129</f>
        <v>0</v>
      </c>
      <c r="Q128" s="158"/>
      <c r="R128" s="159">
        <f>R129</f>
        <v>0</v>
      </c>
      <c r="S128" s="158"/>
      <c r="T128" s="16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4" t="s">
        <v>154</v>
      </c>
      <c r="AT128" s="161" t="s">
        <v>72</v>
      </c>
      <c r="AU128" s="161" t="s">
        <v>78</v>
      </c>
      <c r="AY128" s="154" t="s">
        <v>126</v>
      </c>
      <c r="BK128" s="162">
        <f>BK129</f>
        <v>43000</v>
      </c>
    </row>
    <row r="129" s="2" customFormat="1" ht="16.5" customHeight="1">
      <c r="A129" s="32"/>
      <c r="B129" s="165"/>
      <c r="C129" s="166" t="s">
        <v>132</v>
      </c>
      <c r="D129" s="166" t="s">
        <v>128</v>
      </c>
      <c r="E129" s="167" t="s">
        <v>755</v>
      </c>
      <c r="F129" s="168" t="s">
        <v>756</v>
      </c>
      <c r="G129" s="169" t="s">
        <v>743</v>
      </c>
      <c r="H129" s="170">
        <v>1</v>
      </c>
      <c r="I129" s="171">
        <v>43000</v>
      </c>
      <c r="J129" s="171">
        <f>ROUND(I129*H129,2)</f>
        <v>43000</v>
      </c>
      <c r="K129" s="172"/>
      <c r="L129" s="33"/>
      <c r="M129" s="173" t="s">
        <v>1</v>
      </c>
      <c r="N129" s="174" t="s">
        <v>38</v>
      </c>
      <c r="O129" s="175">
        <v>0</v>
      </c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7" t="s">
        <v>744</v>
      </c>
      <c r="AT129" s="177" t="s">
        <v>128</v>
      </c>
      <c r="AU129" s="177" t="s">
        <v>82</v>
      </c>
      <c r="AY129" s="19" t="s">
        <v>126</v>
      </c>
      <c r="BE129" s="178">
        <f>IF(N129="základní",J129,0)</f>
        <v>43000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9" t="s">
        <v>78</v>
      </c>
      <c r="BK129" s="178">
        <f>ROUND(I129*H129,2)</f>
        <v>43000</v>
      </c>
      <c r="BL129" s="19" t="s">
        <v>744</v>
      </c>
      <c r="BM129" s="177" t="s">
        <v>757</v>
      </c>
    </row>
    <row r="130" s="12" customFormat="1" ht="22.8" customHeight="1">
      <c r="A130" s="12"/>
      <c r="B130" s="153"/>
      <c r="C130" s="12"/>
      <c r="D130" s="154" t="s">
        <v>72</v>
      </c>
      <c r="E130" s="163" t="s">
        <v>758</v>
      </c>
      <c r="F130" s="163" t="s">
        <v>759</v>
      </c>
      <c r="G130" s="12"/>
      <c r="H130" s="12"/>
      <c r="I130" s="12"/>
      <c r="J130" s="164">
        <f>BK130</f>
        <v>217000</v>
      </c>
      <c r="K130" s="12"/>
      <c r="L130" s="153"/>
      <c r="M130" s="157"/>
      <c r="N130" s="158"/>
      <c r="O130" s="158"/>
      <c r="P130" s="159">
        <f>P131</f>
        <v>0</v>
      </c>
      <c r="Q130" s="158"/>
      <c r="R130" s="159">
        <f>R131</f>
        <v>0</v>
      </c>
      <c r="S130" s="158"/>
      <c r="T130" s="16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4" t="s">
        <v>154</v>
      </c>
      <c r="AT130" s="161" t="s">
        <v>72</v>
      </c>
      <c r="AU130" s="161" t="s">
        <v>78</v>
      </c>
      <c r="AY130" s="154" t="s">
        <v>126</v>
      </c>
      <c r="BK130" s="162">
        <f>BK131</f>
        <v>217000</v>
      </c>
    </row>
    <row r="131" s="2" customFormat="1" ht="16.5" customHeight="1">
      <c r="A131" s="32"/>
      <c r="B131" s="165"/>
      <c r="C131" s="166" t="s">
        <v>154</v>
      </c>
      <c r="D131" s="166" t="s">
        <v>128</v>
      </c>
      <c r="E131" s="167" t="s">
        <v>760</v>
      </c>
      <c r="F131" s="168" t="s">
        <v>761</v>
      </c>
      <c r="G131" s="169" t="s">
        <v>743</v>
      </c>
      <c r="H131" s="170">
        <v>1</v>
      </c>
      <c r="I131" s="171">
        <v>217000</v>
      </c>
      <c r="J131" s="171">
        <f>ROUND(I131*H131,2)</f>
        <v>217000</v>
      </c>
      <c r="K131" s="172"/>
      <c r="L131" s="33"/>
      <c r="M131" s="217" t="s">
        <v>1</v>
      </c>
      <c r="N131" s="218" t="s">
        <v>38</v>
      </c>
      <c r="O131" s="219">
        <v>0</v>
      </c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7" t="s">
        <v>744</v>
      </c>
      <c r="AT131" s="177" t="s">
        <v>128</v>
      </c>
      <c r="AU131" s="177" t="s">
        <v>82</v>
      </c>
      <c r="AY131" s="19" t="s">
        <v>126</v>
      </c>
      <c r="BE131" s="178">
        <f>IF(N131="základní",J131,0)</f>
        <v>217000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9" t="s">
        <v>78</v>
      </c>
      <c r="BK131" s="178">
        <f>ROUND(I131*H131,2)</f>
        <v>217000</v>
      </c>
      <c r="BL131" s="19" t="s">
        <v>744</v>
      </c>
      <c r="BM131" s="177" t="s">
        <v>762</v>
      </c>
    </row>
    <row r="132" s="2" customFormat="1" ht="6.96" customHeight="1">
      <c r="A132" s="32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33"/>
      <c r="M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</sheetData>
  <autoFilter ref="C120:K13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DESKTOP-A370O65\coude</dc:creator>
  <cp:lastModifiedBy>DESKTOP-A370O65\coude</cp:lastModifiedBy>
  <dcterms:created xsi:type="dcterms:W3CDTF">2023-03-20T13:56:06Z</dcterms:created>
  <dcterms:modified xsi:type="dcterms:W3CDTF">2023-03-20T13:56:10Z</dcterms:modified>
</cp:coreProperties>
</file>